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x21954.DC00\Desktop\P\"/>
    </mc:Choice>
  </mc:AlternateContent>
  <xr:revisionPtr revIDLastSave="0" documentId="13_ncr:1_{B22C0CB4-26FD-4EA7-AEFB-F856175F226A}" xr6:coauthVersionLast="47" xr6:coauthVersionMax="47" xr10:uidLastSave="{00000000-0000-0000-0000-000000000000}"/>
  <workbookProtection workbookAlgorithmName="SHA-512" workbookHashValue="35Bnj5bsna6PMztg1TW4QxtfgzZTjrEByGi/aLseFuCT4riKpwh26SV5j2BSqvhYh3dmN6z606+5kkBDartHXA==" workbookSaltValue="0Y7vmcq+qaxgvRIz6aIa9w==" workbookSpinCount="100000" lockStructure="1"/>
  <bookViews>
    <workbookView xWindow="735" yWindow="1275" windowWidth="20535" windowHeight="14685" xr2:uid="{027EAD28-C8AF-41B9-BC4A-8014C805124F}"/>
  </bookViews>
  <sheets>
    <sheet name="試算ツール" sheetId="1" r:id="rId1"/>
    <sheet name="計算式" sheetId="2" state="hidden" r:id="rId2"/>
  </sheets>
  <definedNames>
    <definedName name="NG">試算ツール!#REF!</definedName>
    <definedName name="OK">試算ツール!#REF!</definedName>
    <definedName name="svl選択不具合">試算ツール!#REF!</definedName>
    <definedName name="Z_6F69170D_6490_4293_9EBA_B0F4E3C45D5B_.wvu.Cols" localSheetId="1" hidden="1">計算式!$A:$AB</definedName>
    <definedName name="Z_6F69170D_6490_4293_9EBA_B0F4E3C45D5B_.wvu.Rows" localSheetId="0" hidden="1">試算ツール!$38:$42</definedName>
    <definedName name="メッセージ">INDIRECT(試算ツール!#REF!)</definedName>
    <definedName name="図形">INDIRECT(試算ツール!#REF!)</definedName>
    <definedName name="第5NG">試算ツール!#REF!</definedName>
    <definedName name="第5NG割合選択">試算ツール!#REF!</definedName>
    <definedName name="第5OK">試算ツール!#REF!</definedName>
    <definedName name="第5OK割合選択">試算ツール!#REF!</definedName>
    <definedName name="第5割合選択不可">試算ツール!#REF!</definedName>
    <definedName name="第5図形">INDIRECT(試算ツール!#REF!)</definedName>
    <definedName name="第5図形割合選択">INDIRECT(試算ツール!#REF!)</definedName>
    <definedName name="第5選択不具合">INDIRECT(試算ツール!#REF!)</definedName>
    <definedName name="第6NG">試算ツール!#REF!</definedName>
    <definedName name="第6NG割合選択">試算ツール!#REF!</definedName>
    <definedName name="第6OK">試算ツール!#REF!</definedName>
    <definedName name="第6OK割合選択">試算ツール!#REF!</definedName>
    <definedName name="第6割合選択不可">試算ツール!#REF!</definedName>
    <definedName name="第6選択不具合">試算ツール!#REF!</definedName>
    <definedName name="第7NG">試算ツール!#REF!</definedName>
    <definedName name="第7OK">試算ツール!#REF!</definedName>
    <definedName name="第7選択不具合">試算ツール!#REF!</definedName>
  </definedNames>
  <calcPr calcId="191028"/>
  <customWorkbookViews>
    <customWorkbookView name="trial calculation" guid="{6F69170D-6490-4293-9EBA-B0F4E3C45D5B}" maximized="1" xWindow="-8" yWindow="-8" windowWidth="1936" windowHeight="1048" activeSheetId="1"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 l="1"/>
  <c r="K32" i="1"/>
  <c r="M14" i="2"/>
  <c r="I14" i="2"/>
  <c r="N11" i="2"/>
  <c r="M11" i="2"/>
  <c r="M16" i="2" s="1"/>
  <c r="L11" i="2"/>
  <c r="L14" i="2" s="1"/>
  <c r="K11" i="2"/>
  <c r="J11" i="2"/>
  <c r="I11" i="2"/>
  <c r="I16" i="2" s="1"/>
  <c r="H11" i="2"/>
  <c r="H14" i="2" s="1"/>
  <c r="N10" i="2"/>
  <c r="K10" i="2"/>
  <c r="K9" i="2" s="1"/>
  <c r="J10" i="2"/>
  <c r="J9" i="2" s="1"/>
  <c r="N9" i="2"/>
  <c r="L9" i="2"/>
  <c r="H9" i="2"/>
  <c r="N8" i="2"/>
  <c r="M8" i="2"/>
  <c r="L8" i="2"/>
  <c r="K8" i="2"/>
  <c r="J8" i="2"/>
  <c r="I8" i="2"/>
  <c r="H8" i="2"/>
  <c r="N7" i="2"/>
  <c r="L7" i="2"/>
  <c r="K7" i="2"/>
  <c r="J7" i="2"/>
  <c r="H7" i="2"/>
  <c r="N6" i="2"/>
  <c r="L6" i="2"/>
  <c r="K6" i="2"/>
  <c r="J6" i="2"/>
  <c r="H6" i="2"/>
  <c r="N5" i="2"/>
  <c r="L5" i="2"/>
  <c r="K5" i="2"/>
  <c r="J5" i="2"/>
  <c r="H5" i="2"/>
  <c r="N4" i="2"/>
  <c r="N20" i="2" s="1"/>
  <c r="L4" i="2"/>
  <c r="K4" i="2"/>
  <c r="J4" i="2"/>
  <c r="H4" i="2"/>
  <c r="D4" i="2"/>
  <c r="D6" i="2" s="1"/>
  <c r="N3" i="2"/>
  <c r="L3" i="2"/>
  <c r="K3" i="2"/>
  <c r="J3" i="2"/>
  <c r="H3" i="2"/>
  <c r="D1" i="2"/>
  <c r="D2" i="2" s="1"/>
  <c r="D3" i="2" s="1"/>
  <c r="M55" i="1"/>
  <c r="M50" i="1"/>
  <c r="J21" i="2" l="1"/>
  <c r="L16" i="2"/>
  <c r="L17" i="2" s="1"/>
  <c r="M17" i="2"/>
  <c r="M21" i="2" s="1"/>
  <c r="L20" i="2"/>
  <c r="H16" i="2"/>
  <c r="H17" i="2" s="1"/>
  <c r="I17" i="2"/>
  <c r="J12" i="2"/>
  <c r="J13" i="2" s="1"/>
  <c r="K12" i="2"/>
  <c r="K13" i="2" s="1"/>
  <c r="J20" i="2"/>
  <c r="H12" i="2"/>
  <c r="H13" i="2" s="1"/>
  <c r="N21" i="2"/>
  <c r="N22" i="2" s="1"/>
  <c r="I12" i="2"/>
  <c r="I13" i="2" s="1"/>
  <c r="D7" i="2" a="1"/>
  <c r="D7" i="2" s="1"/>
  <c r="D8" i="2" s="1"/>
  <c r="D9" i="2" s="1"/>
  <c r="N15" i="2" s="1"/>
  <c r="L12" i="2"/>
  <c r="L13" i="2" s="1"/>
  <c r="L18" i="2"/>
  <c r="H18" i="2"/>
  <c r="H19" i="2" s="1"/>
  <c r="H23" i="2" s="1"/>
  <c r="K18" i="2"/>
  <c r="K19" i="2" s="1"/>
  <c r="K23" i="2" s="1"/>
  <c r="J18" i="2"/>
  <c r="J19" i="2" s="1"/>
  <c r="J23" i="2" s="1"/>
  <c r="I18" i="2"/>
  <c r="I19" i="2" s="1"/>
  <c r="I23" i="2" s="1"/>
  <c r="M18" i="2"/>
  <c r="H20" i="2"/>
  <c r="M12" i="2"/>
  <c r="M13" i="2" s="1"/>
  <c r="N12" i="2"/>
  <c r="N13" i="2" s="1"/>
  <c r="K20" i="2"/>
  <c r="T65" i="1"/>
  <c r="M62" i="1"/>
  <c r="L21" i="2" l="1"/>
  <c r="L22" i="2" s="1"/>
  <c r="M19" i="2"/>
  <c r="I21" i="2"/>
  <c r="I22" i="2" s="1"/>
  <c r="H21" i="2"/>
  <c r="H22" i="2" s="1"/>
  <c r="M22" i="2"/>
  <c r="L19" i="2"/>
  <c r="L23" i="2" s="1"/>
  <c r="T66" i="1"/>
  <c r="I15" i="2"/>
  <c r="K21" i="2"/>
  <c r="K22" i="2" s="1"/>
  <c r="M23" i="2"/>
  <c r="M15" i="2"/>
  <c r="K15" i="2"/>
  <c r="L15" i="2"/>
  <c r="M63" i="1" s="1"/>
  <c r="H15" i="2"/>
  <c r="J15" i="2"/>
  <c r="J22" i="2"/>
  <c r="U54" i="1"/>
  <c r="U53" i="1"/>
  <c r="T43" i="1"/>
  <c r="T58" i="1"/>
  <c r="U48" i="1"/>
  <c r="U49" i="1"/>
  <c r="T48" i="1"/>
  <c r="T53" i="1"/>
  <c r="T60" i="1" l="1"/>
  <c r="T54" i="1"/>
  <c r="T59" i="1" l="1"/>
  <c r="T49" i="1"/>
  <c r="T45" i="1"/>
  <c r="T44" i="1"/>
  <c r="M67" i="1"/>
  <c r="M46" i="1"/>
  <c r="M56" i="1" l="1"/>
  <c r="M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fx ENDO TOMOMI</author>
  </authors>
  <commentList>
    <comment ref="G9" authorId="0" shapeId="0" xr:uid="{C49F6EF3-6FC4-441F-8C17-0D0EEEA0BF9D}">
      <text>
        <r>
          <rPr>
            <sz val="8"/>
            <color indexed="81"/>
            <rFont val="MS P ゴシック"/>
            <family val="3"/>
            <charset val="128"/>
          </rPr>
          <t>１＝選択割合問題ない
２＝選択割合不具合
３＝割合選択できない</t>
        </r>
      </text>
    </comment>
    <comment ref="G10" authorId="0" shapeId="0" xr:uid="{A7C7D15D-F09C-4554-BA51-8C17C6D7ACF5}">
      <text>
        <r>
          <rPr>
            <sz val="8"/>
            <color indexed="81"/>
            <rFont val="MS P ゴシック"/>
            <family val="3"/>
            <charset val="128"/>
          </rPr>
          <t>１＝併給可
２＝併給不可</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<sst xmlns="http://schemas.openxmlformats.org/spreadsheetml/2006/main" count="207" uniqueCount="132">
  <si>
    <t>■ 試算用の基本情報</t>
    <rPh sb="2" eb="4">
      <t>シサン</t>
    </rPh>
    <rPh sb="4" eb="5">
      <t>ヨウ</t>
    </rPh>
    <rPh sb="6" eb="8">
      <t>キホン</t>
    </rPh>
    <rPh sb="8" eb="10">
      <t>ジョウホウ</t>
    </rPh>
    <phoneticPr fontId="3"/>
  </si>
  <si>
    <t>注意事項</t>
    <rPh sb="0" eb="2">
      <t>チュウイ</t>
    </rPh>
    <rPh sb="2" eb="4">
      <t>ジコウ</t>
    </rPh>
    <phoneticPr fontId="2"/>
  </si>
  <si>
    <t>・</t>
    <phoneticPr fontId="2"/>
  </si>
  <si>
    <t>試算結果は、支払いを保証するものではありません。</t>
    <rPh sb="0" eb="2">
      <t>シサン</t>
    </rPh>
    <rPh sb="2" eb="4">
      <t>ケッカ</t>
    </rPh>
    <rPh sb="6" eb="8">
      <t>シハラ</t>
    </rPh>
    <rPh sb="10" eb="12">
      <t>ホショウ</t>
    </rPh>
    <phoneticPr fontId="2"/>
  </si>
  <si>
    <t>60歳到達時に手続き案内を受け取った方が、受給方法を選択する際の補助的なツールです。(正誤性を求める方はご自身で規約を参照して計算ください。</t>
    <rPh sb="2" eb="3">
      <t>サイ</t>
    </rPh>
    <rPh sb="3" eb="6">
      <t>トウタツジ</t>
    </rPh>
    <rPh sb="7" eb="9">
      <t>テツヅ</t>
    </rPh>
    <rPh sb="10" eb="12">
      <t>アンナイ</t>
    </rPh>
    <rPh sb="13" eb="14">
      <t>ウ</t>
    </rPh>
    <rPh sb="15" eb="16">
      <t>ト</t>
    </rPh>
    <rPh sb="18" eb="19">
      <t>カタ</t>
    </rPh>
    <rPh sb="21" eb="23">
      <t>ジュキュウ</t>
    </rPh>
    <rPh sb="23" eb="25">
      <t>ホウホウ</t>
    </rPh>
    <rPh sb="26" eb="28">
      <t>センタク</t>
    </rPh>
    <rPh sb="30" eb="31">
      <t>サイ</t>
    </rPh>
    <rPh sb="32" eb="34">
      <t>ホジョ</t>
    </rPh>
    <rPh sb="34" eb="35">
      <t>テキ</t>
    </rPh>
    <rPh sb="43" eb="46">
      <t>セイゴセイ</t>
    </rPh>
    <rPh sb="47" eb="48">
      <t>モト</t>
    </rPh>
    <rPh sb="50" eb="51">
      <t>カタ</t>
    </rPh>
    <rPh sb="53" eb="55">
      <t>ジシン</t>
    </rPh>
    <rPh sb="56" eb="58">
      <t>キヤク</t>
    </rPh>
    <rPh sb="59" eb="61">
      <t>サンショウ</t>
    </rPh>
    <rPh sb="63" eb="65">
      <t>ケイサン</t>
    </rPh>
    <phoneticPr fontId="2"/>
  </si>
  <si>
    <t>各年金部分ごとに単独で試算するツールとなっていますの再集計は出ません。ご自身で集計してください。</t>
    <rPh sb="0" eb="1">
      <t>カク</t>
    </rPh>
    <rPh sb="1" eb="3">
      <t>ネンキン</t>
    </rPh>
    <rPh sb="3" eb="5">
      <t>ブブン</t>
    </rPh>
    <rPh sb="8" eb="10">
      <t>タンドク</t>
    </rPh>
    <rPh sb="11" eb="13">
      <t>シサン</t>
    </rPh>
    <rPh sb="26" eb="29">
      <t>サイシュウケイ</t>
    </rPh>
    <rPh sb="30" eb="31">
      <t>デ</t>
    </rPh>
    <rPh sb="36" eb="38">
      <t>ジシン</t>
    </rPh>
    <rPh sb="39" eb="41">
      <t>シュウケイ</t>
    </rPh>
    <phoneticPr fontId="2"/>
  </si>
  <si>
    <t>繰下げ中の清算や年金受給中の清算額を試算するものではありません。</t>
    <rPh sb="0" eb="2">
      <t>クリサ</t>
    </rPh>
    <rPh sb="3" eb="4">
      <t>チュウ</t>
    </rPh>
    <rPh sb="5" eb="7">
      <t>セイサン</t>
    </rPh>
    <rPh sb="8" eb="13">
      <t>ネンキンジュキュウチュウ</t>
    </rPh>
    <rPh sb="14" eb="16">
      <t>セイサン</t>
    </rPh>
    <rPh sb="16" eb="17">
      <t>ガク</t>
    </rPh>
    <rPh sb="18" eb="20">
      <t>シサン</t>
    </rPh>
    <phoneticPr fontId="2"/>
  </si>
  <si>
    <t>入力情報に不備ある場合、注意表示はでますが試算しますので受給条件に合わない結果となる場合があります。</t>
    <rPh sb="0" eb="2">
      <t>ニュウリョク</t>
    </rPh>
    <rPh sb="2" eb="4">
      <t>ジョウホウ</t>
    </rPh>
    <rPh sb="5" eb="7">
      <t>フビ</t>
    </rPh>
    <rPh sb="9" eb="11">
      <t>バアイ</t>
    </rPh>
    <rPh sb="12" eb="16">
      <t>チュウイヒョウジ</t>
    </rPh>
    <rPh sb="21" eb="23">
      <t>シサン</t>
    </rPh>
    <rPh sb="28" eb="30">
      <t>ジュキュウ</t>
    </rPh>
    <rPh sb="30" eb="32">
      <t>ジョウケン</t>
    </rPh>
    <rPh sb="33" eb="34">
      <t>ア</t>
    </rPh>
    <rPh sb="37" eb="39">
      <t>ケッカ</t>
    </rPh>
    <rPh sb="42" eb="44">
      <t>バアイ</t>
    </rPh>
    <phoneticPr fontId="2"/>
  </si>
  <si>
    <t>法律改正や制度改正等により給付条件が変更される場合があります。</t>
    <rPh sb="0" eb="2">
      <t>ホウリツ</t>
    </rPh>
    <rPh sb="2" eb="4">
      <t>カイセイ</t>
    </rPh>
    <rPh sb="5" eb="7">
      <t>セイド</t>
    </rPh>
    <rPh sb="7" eb="9">
      <t>カイセイ</t>
    </rPh>
    <rPh sb="9" eb="10">
      <t>トウ</t>
    </rPh>
    <rPh sb="13" eb="15">
      <t>キュウフ</t>
    </rPh>
    <rPh sb="15" eb="17">
      <t>ジョウケン</t>
    </rPh>
    <rPh sb="18" eb="20">
      <t>ヘンコウ</t>
    </rPh>
    <rPh sb="23" eb="25">
      <t>バアイ</t>
    </rPh>
    <phoneticPr fontId="2"/>
  </si>
  <si>
    <t>入力した数値が残ってしまう場合がありますので、必ずダウンロードしてご利用ください。（当方では責任を負えません）</t>
    <rPh sb="0" eb="2">
      <t>ニュウリョク</t>
    </rPh>
    <rPh sb="4" eb="6">
      <t>スウチ</t>
    </rPh>
    <rPh sb="7" eb="8">
      <t>ノコ</t>
    </rPh>
    <rPh sb="13" eb="15">
      <t>バアイ</t>
    </rPh>
    <rPh sb="23" eb="24">
      <t>カナラ</t>
    </rPh>
    <rPh sb="34" eb="36">
      <t>リヨウ</t>
    </rPh>
    <rPh sb="42" eb="44">
      <t>トウホウ</t>
    </rPh>
    <rPh sb="46" eb="48">
      <t>セキニン</t>
    </rPh>
    <rPh sb="49" eb="50">
      <t>オ</t>
    </rPh>
    <phoneticPr fontId="2"/>
  </si>
  <si>
    <t>試算可能範囲は、一時金と年金の割合を選択できる年金部分のみとなっています。</t>
    <rPh sb="0" eb="2">
      <t>シサン</t>
    </rPh>
    <rPh sb="2" eb="4">
      <t>カノウ</t>
    </rPh>
    <rPh sb="4" eb="6">
      <t>ハンイ</t>
    </rPh>
    <rPh sb="8" eb="11">
      <t>イチジキン</t>
    </rPh>
    <rPh sb="12" eb="14">
      <t>ネンキン</t>
    </rPh>
    <rPh sb="15" eb="17">
      <t>ワリアイ</t>
    </rPh>
    <rPh sb="18" eb="20">
      <t>センタク</t>
    </rPh>
    <rPh sb="23" eb="25">
      <t>ネンキン</t>
    </rPh>
    <rPh sb="25" eb="27">
      <t>ブブン</t>
    </rPh>
    <phoneticPr fontId="2"/>
  </si>
  <si>
    <t>条件によっては選択できない年金部分もあります。（案内をご一読ください）</t>
    <rPh sb="0" eb="2">
      <t>ジョウケン</t>
    </rPh>
    <rPh sb="7" eb="9">
      <t>センタク</t>
    </rPh>
    <rPh sb="13" eb="15">
      <t>ネンキン</t>
    </rPh>
    <rPh sb="15" eb="17">
      <t>ブブン</t>
    </rPh>
    <rPh sb="24" eb="26">
      <t>アンナイ</t>
    </rPh>
    <rPh sb="28" eb="30">
      <t>イチドク</t>
    </rPh>
    <phoneticPr fontId="2"/>
  </si>
  <si>
    <t>選択できない年金部分の項目はグレーになります。</t>
    <rPh sb="0" eb="2">
      <t>センタク</t>
    </rPh>
    <rPh sb="6" eb="8">
      <t>ネンキン</t>
    </rPh>
    <rPh sb="8" eb="10">
      <t>ブブン</t>
    </rPh>
    <rPh sb="11" eb="13">
      <t>コウモク</t>
    </rPh>
    <phoneticPr fontId="2"/>
  </si>
  <si>
    <t>税金はご自身で算出ください。国税庁ホームページやお近くの税務署へご相談ください。</t>
    <rPh sb="0" eb="2">
      <t>ゼイキン</t>
    </rPh>
    <rPh sb="4" eb="6">
      <t>ジシン</t>
    </rPh>
    <rPh sb="7" eb="9">
      <t>サンシュツ</t>
    </rPh>
    <rPh sb="14" eb="17">
      <t>コクゼイチョウ</t>
    </rPh>
    <rPh sb="25" eb="26">
      <t>チカ</t>
    </rPh>
    <rPh sb="28" eb="31">
      <t>ゼイムショ</t>
    </rPh>
    <rPh sb="33" eb="35">
      <t>ソウダン</t>
    </rPh>
    <phoneticPr fontId="2"/>
  </si>
  <si>
    <t>手順</t>
    <rPh sb="0" eb="2">
      <t>テジュン</t>
    </rPh>
    <phoneticPr fontId="2"/>
  </si>
  <si>
    <t>1）</t>
    <phoneticPr fontId="3"/>
  </si>
  <si>
    <t>60歳到達時のご案内として郵送されてきた資料をご一読いただき、お手元にご用意ください。</t>
    <rPh sb="2" eb="3">
      <t>サイ</t>
    </rPh>
    <rPh sb="3" eb="5">
      <t>トウタツ</t>
    </rPh>
    <rPh sb="5" eb="6">
      <t>ジ</t>
    </rPh>
    <rPh sb="8" eb="10">
      <t>アンナイ</t>
    </rPh>
    <rPh sb="13" eb="15">
      <t>ユウソウ</t>
    </rPh>
    <rPh sb="20" eb="22">
      <t>シリョウ</t>
    </rPh>
    <rPh sb="24" eb="26">
      <t>イチドク</t>
    </rPh>
    <rPh sb="32" eb="34">
      <t>テモト</t>
    </rPh>
    <rPh sb="36" eb="38">
      <t>ヨウイ</t>
    </rPh>
    <phoneticPr fontId="2"/>
  </si>
  <si>
    <t>①</t>
    <phoneticPr fontId="2"/>
  </si>
  <si>
    <t>[給付の案内について］・・・給付対象となっている年金部分の金額が表記されています。</t>
    <rPh sb="14" eb="16">
      <t>キュウフ</t>
    </rPh>
    <rPh sb="16" eb="18">
      <t>タイショウ</t>
    </rPh>
    <rPh sb="24" eb="26">
      <t>ネンキン</t>
    </rPh>
    <rPh sb="26" eb="28">
      <t>ブブン</t>
    </rPh>
    <rPh sb="29" eb="31">
      <t>キンガク</t>
    </rPh>
    <rPh sb="32" eb="34">
      <t>ヒョウキ</t>
    </rPh>
    <phoneticPr fontId="2"/>
  </si>
  <si>
    <t>②</t>
    <phoneticPr fontId="2"/>
  </si>
  <si>
    <t>[老齢給付金に関する申出書]　・・・退職年月日などが記載されています。</t>
    <rPh sb="18" eb="20">
      <t>タイショク</t>
    </rPh>
    <rPh sb="20" eb="23">
      <t>ネンガッピ</t>
    </rPh>
    <rPh sb="26" eb="28">
      <t>キサイ</t>
    </rPh>
    <phoneticPr fontId="3"/>
  </si>
  <si>
    <t>2）</t>
    <phoneticPr fontId="2"/>
  </si>
  <si>
    <r>
      <t>該当する年金部分の「</t>
    </r>
    <r>
      <rPr>
        <b/>
        <sz val="16"/>
        <color rgb="FFCCFFFF"/>
        <rFont val="HG丸ｺﾞｼｯｸM-PRO"/>
        <family val="3"/>
        <charset val="128"/>
      </rPr>
      <t>■</t>
    </r>
    <r>
      <rPr>
        <b/>
        <sz val="12"/>
        <rFont val="HG丸ｺﾞｼｯｸM-PRO"/>
        <family val="3"/>
        <charset val="128"/>
      </rPr>
      <t>水色の項目に数値」を入力してください。　</t>
    </r>
    <rPh sb="0" eb="2">
      <t>ガイトウ</t>
    </rPh>
    <rPh sb="4" eb="6">
      <t>ネンキン</t>
    </rPh>
    <rPh sb="6" eb="8">
      <t>ブブン</t>
    </rPh>
    <rPh sb="11" eb="13">
      <t>ミズイロ</t>
    </rPh>
    <rPh sb="14" eb="16">
      <t>コウモク</t>
    </rPh>
    <rPh sb="17" eb="19">
      <t>スウチ</t>
    </rPh>
    <rPh sb="21" eb="23">
      <t>ニュウリョク</t>
    </rPh>
    <phoneticPr fontId="2"/>
  </si>
  <si>
    <t>［給付の案内について］に記載されている年金部分ごとの「60歳時点の受給選択参考値」欄の数値を転記する。</t>
    <rPh sb="12" eb="14">
      <t>キサイ</t>
    </rPh>
    <rPh sb="19" eb="21">
      <t>ネンキン</t>
    </rPh>
    <rPh sb="21" eb="23">
      <t>ブブン</t>
    </rPh>
    <rPh sb="41" eb="42">
      <t>ラン</t>
    </rPh>
    <rPh sb="43" eb="45">
      <t>スウチ</t>
    </rPh>
    <rPh sb="46" eb="48">
      <t>テンキ</t>
    </rPh>
    <phoneticPr fontId="2"/>
  </si>
  <si>
    <t>【割合（％）】【支給開始年齢】【受給期間】を入力する。</t>
    <rPh sb="1" eb="3">
      <t>ワリアイ</t>
    </rPh>
    <rPh sb="22" eb="24">
      <t>ニュウリョク</t>
    </rPh>
    <phoneticPr fontId="2"/>
  </si>
  <si>
    <t>※</t>
    <phoneticPr fontId="2"/>
  </si>
  <si>
    <t>選択できる内容や条件については、送付されている「60歳到達時の手続の案内」を参照ください。</t>
    <rPh sb="0" eb="2">
      <t>センタク</t>
    </rPh>
    <rPh sb="5" eb="7">
      <t>ナイヨウ</t>
    </rPh>
    <rPh sb="8" eb="10">
      <t>ジョウケン</t>
    </rPh>
    <rPh sb="16" eb="18">
      <t>ソウフ</t>
    </rPh>
    <rPh sb="26" eb="27">
      <t>サイ</t>
    </rPh>
    <rPh sb="27" eb="30">
      <t>トウタツジ</t>
    </rPh>
    <rPh sb="31" eb="33">
      <t>テツヅキ</t>
    </rPh>
    <rPh sb="34" eb="36">
      <t>アンナイ</t>
    </rPh>
    <rPh sb="38" eb="40">
      <t>サンショウ</t>
    </rPh>
    <phoneticPr fontId="2"/>
  </si>
  <si>
    <t>【退職（脱退）時に一時金で受け取り済みの割合】を含め、全部で100％となるように選択ください。</t>
    <rPh sb="20" eb="22">
      <t>ワリアイ</t>
    </rPh>
    <rPh sb="24" eb="25">
      <t>フク</t>
    </rPh>
    <rPh sb="27" eb="29">
      <t>ゼンブ</t>
    </rPh>
    <rPh sb="40" eb="42">
      <t>センタク</t>
    </rPh>
    <phoneticPr fontId="2"/>
  </si>
  <si>
    <t xml:space="preserve">■ </t>
    <phoneticPr fontId="3"/>
  </si>
  <si>
    <t>試算用の基本情報</t>
    <phoneticPr fontId="2"/>
  </si>
  <si>
    <t>退職年月日・60歳時点の受給選択参考値は、送付しました[老齢給付金に関する申出書]と[給付の案内について]に記載しています</t>
    <rPh sb="0" eb="2">
      <t>タイショク</t>
    </rPh>
    <rPh sb="2" eb="5">
      <t>ネンガッピ</t>
    </rPh>
    <rPh sb="21" eb="23">
      <t>ソウフ</t>
    </rPh>
    <rPh sb="54" eb="56">
      <t>キサイ</t>
    </rPh>
    <phoneticPr fontId="2"/>
  </si>
  <si>
    <t>退職年月日および生年月日を入力する際には【yyyy /mm/dd 】と入力してください。　</t>
    <rPh sb="0" eb="2">
      <t>タイショク</t>
    </rPh>
    <rPh sb="2" eb="5">
      <t>ネンガッピ</t>
    </rPh>
    <rPh sb="8" eb="12">
      <t>セイネンガッピ</t>
    </rPh>
    <rPh sb="13" eb="15">
      <t>ニュウリョク</t>
    </rPh>
    <rPh sb="17" eb="18">
      <t>サイ</t>
    </rPh>
    <rPh sb="35" eb="37">
      <t>ニュウリョク</t>
    </rPh>
    <phoneticPr fontId="3"/>
  </si>
  <si>
    <t>数値を入力する際は、単位は不要です。</t>
    <rPh sb="0" eb="2">
      <t>スウチ</t>
    </rPh>
    <rPh sb="3" eb="5">
      <t>ニュウリョク</t>
    </rPh>
    <rPh sb="7" eb="8">
      <t>サイ</t>
    </rPh>
    <phoneticPr fontId="2"/>
  </si>
  <si>
    <t>3）</t>
    <phoneticPr fontId="2"/>
  </si>
  <si>
    <r>
      <t>該当する年金部分の「</t>
    </r>
    <r>
      <rPr>
        <b/>
        <sz val="16"/>
        <color rgb="FFCCFFFF"/>
        <rFont val="HG丸ｺﾞｼｯｸM-PRO"/>
        <family val="3"/>
        <charset val="128"/>
      </rPr>
      <t>■</t>
    </r>
    <r>
      <rPr>
        <b/>
        <sz val="12"/>
        <rFont val="HG丸ｺﾞｼｯｸM-PRO"/>
        <family val="3"/>
        <charset val="128"/>
      </rPr>
      <t>水色の項目」に入力してください。</t>
    </r>
    <rPh sb="0" eb="2">
      <t>ガイトウ</t>
    </rPh>
    <rPh sb="4" eb="6">
      <t>ネンキン</t>
    </rPh>
    <rPh sb="6" eb="8">
      <t>ブブン</t>
    </rPh>
    <rPh sb="11" eb="13">
      <t>ミズイロ</t>
    </rPh>
    <rPh sb="14" eb="16">
      <t>コウモク</t>
    </rPh>
    <rPh sb="18" eb="20">
      <t>ニュウリョク</t>
    </rPh>
    <phoneticPr fontId="2"/>
  </si>
  <si>
    <t>yyyy/mm/dd</t>
    <phoneticPr fontId="2"/>
  </si>
  <si>
    <t>確認用和暦表示</t>
    <rPh sb="0" eb="2">
      <t>カクニン</t>
    </rPh>
    <rPh sb="2" eb="3">
      <t>ヨウ</t>
    </rPh>
    <rPh sb="3" eb="5">
      <t>ワレキ</t>
    </rPh>
    <rPh sb="5" eb="7">
      <t>ヒョウジ</t>
    </rPh>
    <phoneticPr fontId="2"/>
  </si>
  <si>
    <t>退職年月日</t>
    <rPh sb="0" eb="2">
      <t>タイショク</t>
    </rPh>
    <rPh sb="2" eb="5">
      <t>ネンガッピ</t>
    </rPh>
    <phoneticPr fontId="3"/>
  </si>
  <si>
    <t>生年月日</t>
    <rPh sb="0" eb="4">
      <t>セイネンガッピ</t>
    </rPh>
    <phoneticPr fontId="3"/>
  </si>
  <si>
    <t>「給付の案内について」より転記</t>
    <rPh sb="13" eb="15">
      <t>テンキ</t>
    </rPh>
    <phoneticPr fontId="2"/>
  </si>
  <si>
    <t>試　算</t>
    <rPh sb="0" eb="1">
      <t>タメシ</t>
    </rPh>
    <rPh sb="2" eb="3">
      <t>サン</t>
    </rPh>
    <phoneticPr fontId="2"/>
  </si>
  <si>
    <t>状　態　　</t>
    <rPh sb="0" eb="1">
      <t>ジョウ</t>
    </rPh>
    <rPh sb="2" eb="3">
      <t>タイ</t>
    </rPh>
    <phoneticPr fontId="3"/>
  </si>
  <si>
    <t>60歳時点の受給選択参考値</t>
    <rPh sb="6" eb="8">
      <t>ジュキュウ</t>
    </rPh>
    <rPh sb="8" eb="10">
      <t>センタク</t>
    </rPh>
    <rPh sb="10" eb="12">
      <t>サンコウ</t>
    </rPh>
    <rPh sb="12" eb="13">
      <t>チ</t>
    </rPh>
    <phoneticPr fontId="3"/>
  </si>
  <si>
    <t>〔原資の残割合〕について60歳時点での選択</t>
    <rPh sb="1" eb="3">
      <t>ゲンシ</t>
    </rPh>
    <rPh sb="4" eb="7">
      <t>ザンワリアイ</t>
    </rPh>
    <rPh sb="14" eb="15">
      <t>サイ</t>
    </rPh>
    <rPh sb="15" eb="17">
      <t>ジテン</t>
    </rPh>
    <rPh sb="19" eb="21">
      <t>センタク</t>
    </rPh>
    <phoneticPr fontId="2"/>
  </si>
  <si>
    <t>　　種　別</t>
    <phoneticPr fontId="2"/>
  </si>
  <si>
    <t>原資の
残割合</t>
    <rPh sb="0" eb="2">
      <t>ゲンシ</t>
    </rPh>
    <rPh sb="4" eb="5">
      <t>ザン</t>
    </rPh>
    <rPh sb="5" eb="7">
      <t>ワリアイ</t>
    </rPh>
    <phoneticPr fontId="3"/>
  </si>
  <si>
    <t>全額一時金で
受給した際の金額</t>
    <phoneticPr fontId="3"/>
  </si>
  <si>
    <t>全額終身年金で
受給した際の年額</t>
    <rPh sb="2" eb="4">
      <t>シュウシン</t>
    </rPh>
    <phoneticPr fontId="3"/>
  </si>
  <si>
    <t>選択内容</t>
    <rPh sb="0" eb="2">
      <t>センタク</t>
    </rPh>
    <rPh sb="2" eb="4">
      <t>ナイヨウ</t>
    </rPh>
    <phoneticPr fontId="2"/>
  </si>
  <si>
    <t>割合</t>
    <rPh sb="0" eb="2">
      <t>ワリアイ</t>
    </rPh>
    <phoneticPr fontId="2"/>
  </si>
  <si>
    <t>支給開始年齢</t>
    <rPh sb="0" eb="2">
      <t>シキュウ</t>
    </rPh>
    <rPh sb="2" eb="4">
      <t>カイシ</t>
    </rPh>
    <rPh sb="4" eb="6">
      <t>ネンレイ</t>
    </rPh>
    <phoneticPr fontId="2"/>
  </si>
  <si>
    <t>受給期間</t>
    <rPh sb="0" eb="2">
      <t>ジュキュウ</t>
    </rPh>
    <rPh sb="2" eb="4">
      <t>キカン</t>
    </rPh>
    <phoneticPr fontId="2"/>
  </si>
  <si>
    <t>試算結果金額</t>
    <rPh sb="0" eb="2">
      <t>シサン</t>
    </rPh>
    <rPh sb="2" eb="4">
      <t>ケッカ</t>
    </rPh>
    <rPh sb="4" eb="6">
      <t>キンガク</t>
    </rPh>
    <phoneticPr fontId="2"/>
  </si>
  <si>
    <t>第１年金部分</t>
  </si>
  <si>
    <t>一時金</t>
    <rPh sb="0" eb="3">
      <t>イチジキン</t>
    </rPh>
    <phoneticPr fontId="2"/>
  </si>
  <si>
    <t>割合選択はできません。金額は案内に記載の通りです</t>
    <rPh sb="0" eb="2">
      <t>ワリアイ</t>
    </rPh>
    <rPh sb="2" eb="4">
      <t>センタク</t>
    </rPh>
    <rPh sb="11" eb="13">
      <t>キンガク</t>
    </rPh>
    <rPh sb="14" eb="16">
      <t>アンナイ</t>
    </rPh>
    <rPh sb="17" eb="19">
      <t>キサイ</t>
    </rPh>
    <rPh sb="20" eb="21">
      <t>トオ</t>
    </rPh>
    <phoneticPr fontId="2"/>
  </si>
  <si>
    <t>歳</t>
    <rPh sb="0" eb="1">
      <t>サイ</t>
    </rPh>
    <phoneticPr fontId="2"/>
  </si>
  <si>
    <t>－</t>
    <phoneticPr fontId="2"/>
  </si>
  <si>
    <t>終身年金</t>
    <rPh sb="0" eb="2">
      <t>シュウシン</t>
    </rPh>
    <rPh sb="2" eb="4">
      <t>ネンキン</t>
    </rPh>
    <phoneticPr fontId="2"/>
  </si>
  <si>
    <t>終身</t>
    <rPh sb="0" eb="2">
      <t>シュウシン</t>
    </rPh>
    <phoneticPr fontId="2"/>
  </si>
  <si>
    <t>割合選択はできません</t>
  </si>
  <si>
    <t>確定年金20年</t>
    <rPh sb="0" eb="2">
      <t>カクテイ</t>
    </rPh>
    <rPh sb="2" eb="4">
      <t>ネンキン</t>
    </rPh>
    <rPh sb="6" eb="7">
      <t>ネン</t>
    </rPh>
    <phoneticPr fontId="2"/>
  </si>
  <si>
    <t>年</t>
    <rPh sb="0" eb="1">
      <t>ネン</t>
    </rPh>
    <phoneticPr fontId="2"/>
  </si>
  <si>
    <t>終身と確定は同額です</t>
    <rPh sb="0" eb="2">
      <t>シュウシン</t>
    </rPh>
    <rPh sb="3" eb="5">
      <t>カクテイ</t>
    </rPh>
    <rPh sb="6" eb="8">
      <t>ドウガク</t>
    </rPh>
    <phoneticPr fontId="2"/>
  </si>
  <si>
    <t>割合の選択はできません（試算できません）。一時金か年金のどちらか片方での受給となります。</t>
    <rPh sb="36" eb="38">
      <t>ジュキュウ</t>
    </rPh>
    <phoneticPr fontId="2"/>
  </si>
  <si>
    <t>第３年金部分</t>
  </si>
  <si>
    <t>%</t>
    <phoneticPr fontId="2"/>
  </si>
  <si>
    <t>円</t>
    <rPh sb="0" eb="1">
      <t>エン</t>
    </rPh>
    <phoneticPr fontId="2"/>
  </si>
  <si>
    <t>円/年</t>
    <rPh sb="0" eb="1">
      <t>エン</t>
    </rPh>
    <rPh sb="2" eb="3">
      <t>ネン</t>
    </rPh>
    <phoneticPr fontId="2"/>
  </si>
  <si>
    <t>確定年金</t>
    <rPh sb="0" eb="2">
      <t>カクテイ</t>
    </rPh>
    <rPh sb="2" eb="4">
      <t>ネンキン</t>
    </rPh>
    <phoneticPr fontId="2"/>
  </si>
  <si>
    <t>第５年金部分</t>
  </si>
  <si>
    <t>第６年金部分</t>
  </si>
  <si>
    <t>第７年金部分</t>
  </si>
  <si>
    <t>※法令上の制約：他の年金部分に60歳支給開始がある場合は、終身年金は60歳支給開始となります。</t>
    <phoneticPr fontId="2"/>
  </si>
  <si>
    <t>有期年金(FXSVL)部分</t>
    <rPh sb="0" eb="2">
      <t>ユウキ</t>
    </rPh>
    <rPh sb="2" eb="4">
      <t>ネンキン</t>
    </rPh>
    <rPh sb="11" eb="13">
      <t>ブブン</t>
    </rPh>
    <phoneticPr fontId="2"/>
  </si>
  <si>
    <t>基</t>
    <rPh sb="0" eb="1">
      <t>モト</t>
    </rPh>
    <phoneticPr fontId="2"/>
  </si>
  <si>
    <t>生年月日</t>
    <rPh sb="0" eb="4">
      <t>セイネンガッピ</t>
    </rPh>
    <phoneticPr fontId="2"/>
  </si>
  <si>
    <t>計算</t>
    <rPh sb="0" eb="2">
      <t>ケイサン</t>
    </rPh>
    <phoneticPr fontId="2"/>
  </si>
  <si>
    <t>第3</t>
    <rPh sb="0" eb="1">
      <t>ダイ</t>
    </rPh>
    <phoneticPr fontId="2"/>
  </si>
  <si>
    <t>第4</t>
    <rPh sb="0" eb="1">
      <t>ダイ</t>
    </rPh>
    <phoneticPr fontId="2"/>
  </si>
  <si>
    <t>第5</t>
    <rPh sb="0" eb="1">
      <t>ダイ</t>
    </rPh>
    <phoneticPr fontId="2"/>
  </si>
  <si>
    <t>第6</t>
    <rPh sb="0" eb="1">
      <t>ダイ</t>
    </rPh>
    <phoneticPr fontId="2"/>
  </si>
  <si>
    <t>第7</t>
    <rPh sb="0" eb="1">
      <t>ダイ</t>
    </rPh>
    <phoneticPr fontId="2"/>
  </si>
  <si>
    <t>第8</t>
    <rPh sb="0" eb="1">
      <t>ダイ</t>
    </rPh>
    <phoneticPr fontId="2"/>
  </si>
  <si>
    <t>svl</t>
  </si>
  <si>
    <t>支給開始年齢/保証年数</t>
    <rPh sb="0" eb="2">
      <t>シキュウ</t>
    </rPh>
    <rPh sb="2" eb="4">
      <t>カイシ</t>
    </rPh>
    <rPh sb="4" eb="6">
      <t>ネンレイ</t>
    </rPh>
    <rPh sb="7" eb="9">
      <t>ホショウ</t>
    </rPh>
    <rPh sb="9" eb="11">
      <t>ネンスウ</t>
    </rPh>
    <phoneticPr fontId="2"/>
  </si>
  <si>
    <t>受給期間</t>
    <phoneticPr fontId="2"/>
  </si>
  <si>
    <t>礎</t>
    <rPh sb="0" eb="1">
      <t>イシズエ</t>
    </rPh>
    <phoneticPr fontId="2"/>
  </si>
  <si>
    <t>60歳到達日</t>
    <rPh sb="2" eb="3">
      <t>サイ</t>
    </rPh>
    <rPh sb="3" eb="6">
      <t>トウタツビ</t>
    </rPh>
    <phoneticPr fontId="2"/>
  </si>
  <si>
    <t>一時金/終身年金</t>
    <rPh sb="0" eb="3">
      <t>イチジキン</t>
    </rPh>
    <rPh sb="4" eb="6">
      <t>シュウシン</t>
    </rPh>
    <rPh sb="6" eb="8">
      <t>ネンキン</t>
    </rPh>
    <phoneticPr fontId="2"/>
  </si>
  <si>
    <t>一時金/確定年金</t>
    <rPh sb="0" eb="3">
      <t>イチジキン</t>
    </rPh>
    <rPh sb="4" eb="6">
      <t>カクテイ</t>
    </rPh>
    <rPh sb="6" eb="8">
      <t>ネンキン</t>
    </rPh>
    <phoneticPr fontId="2"/>
  </si>
  <si>
    <t>第3年齢</t>
    <rPh sb="0" eb="1">
      <t>ダイ</t>
    </rPh>
    <rPh sb="2" eb="4">
      <t>ネンレイ</t>
    </rPh>
    <phoneticPr fontId="2"/>
  </si>
  <si>
    <t>第3年数</t>
    <rPh sb="0" eb="1">
      <t>ダイ</t>
    </rPh>
    <rPh sb="2" eb="4">
      <t>ネンスウ</t>
    </rPh>
    <phoneticPr fontId="2"/>
  </si>
  <si>
    <t>第4年齢</t>
    <rPh sb="0" eb="1">
      <t>ダイ</t>
    </rPh>
    <rPh sb="2" eb="4">
      <t>ネンレイ</t>
    </rPh>
    <phoneticPr fontId="2"/>
  </si>
  <si>
    <t>第5年齢</t>
    <rPh sb="0" eb="1">
      <t>ダイ</t>
    </rPh>
    <rPh sb="2" eb="4">
      <t>ネンレイ</t>
    </rPh>
    <phoneticPr fontId="2"/>
  </si>
  <si>
    <t>第6年齢</t>
    <rPh sb="0" eb="1">
      <t>ダイ</t>
    </rPh>
    <rPh sb="2" eb="4">
      <t>ネンレイ</t>
    </rPh>
    <phoneticPr fontId="2"/>
  </si>
  <si>
    <t>第7年齢</t>
    <rPh sb="0" eb="1">
      <t>ダイ</t>
    </rPh>
    <rPh sb="2" eb="4">
      <t>ネンレイ</t>
    </rPh>
    <phoneticPr fontId="2"/>
  </si>
  <si>
    <t>第7年数</t>
    <rPh sb="0" eb="1">
      <t>ダイ</t>
    </rPh>
    <rPh sb="2" eb="4">
      <t>ネンスウ</t>
    </rPh>
    <phoneticPr fontId="2"/>
  </si>
  <si>
    <t>第8年齢</t>
    <rPh sb="0" eb="1">
      <t>ダイ</t>
    </rPh>
    <rPh sb="2" eb="4">
      <t>ネンレイ</t>
    </rPh>
    <phoneticPr fontId="2"/>
  </si>
  <si>
    <t>fxsvl年齢</t>
    <rPh sb="5" eb="7">
      <t>ネンレイ</t>
    </rPh>
    <phoneticPr fontId="2"/>
  </si>
  <si>
    <t>情</t>
    <rPh sb="0" eb="1">
      <t>ジョウ</t>
    </rPh>
    <phoneticPr fontId="2"/>
  </si>
  <si>
    <t>支給開始年月（60歳到達翌月）</t>
    <rPh sb="0" eb="2">
      <t>シキュウ</t>
    </rPh>
    <rPh sb="2" eb="4">
      <t>カイシ</t>
    </rPh>
    <rPh sb="4" eb="6">
      <t>ネンゲツ</t>
    </rPh>
    <rPh sb="9" eb="10">
      <t>サイ</t>
    </rPh>
    <rPh sb="10" eb="12">
      <t>トウタツ</t>
    </rPh>
    <rPh sb="12" eb="14">
      <t>ヨクゲツ</t>
    </rPh>
    <phoneticPr fontId="2"/>
  </si>
  <si>
    <t>受取済の一時金</t>
    <rPh sb="0" eb="2">
      <t>ウケトリ</t>
    </rPh>
    <rPh sb="2" eb="3">
      <t>スミ</t>
    </rPh>
    <rPh sb="4" eb="7">
      <t>イチジキン</t>
    </rPh>
    <phoneticPr fontId="2"/>
  </si>
  <si>
    <t>報</t>
    <rPh sb="0" eb="1">
      <t>ホウ</t>
    </rPh>
    <phoneticPr fontId="2"/>
  </si>
  <si>
    <t>退職日</t>
    <rPh sb="0" eb="3">
      <t>タイショクビ</t>
    </rPh>
    <phoneticPr fontId="2"/>
  </si>
  <si>
    <t>原資の残割合</t>
    <phoneticPr fontId="2"/>
  </si>
  <si>
    <t>制度改定日</t>
    <rPh sb="0" eb="2">
      <t>セイド</t>
    </rPh>
    <rPh sb="2" eb="4">
      <t>カイテイ</t>
    </rPh>
    <rPh sb="4" eb="5">
      <t>ビ</t>
    </rPh>
    <phoneticPr fontId="2"/>
  </si>
  <si>
    <t>全額一時金で受給した際の金額</t>
    <phoneticPr fontId="2"/>
  </si>
  <si>
    <t>給付料率（2.7％と2.0％）</t>
    <rPh sb="0" eb="2">
      <t>キュウフ</t>
    </rPh>
    <rPh sb="2" eb="4">
      <t>リョウリツ</t>
    </rPh>
    <phoneticPr fontId="2"/>
  </si>
  <si>
    <t>全額終身年金で
受給した際の年額</t>
  </si>
  <si>
    <t>保証</t>
    <rPh sb="0" eb="2">
      <t>ホショウ</t>
    </rPh>
    <phoneticPr fontId="2"/>
  </si>
  <si>
    <t>法令上の制約判定(年齢）</t>
    <rPh sb="0" eb="2">
      <t>ホウレイ</t>
    </rPh>
    <rPh sb="2" eb="3">
      <t>ジョウ</t>
    </rPh>
    <rPh sb="4" eb="6">
      <t>セイヤク</t>
    </rPh>
    <rPh sb="6" eb="8">
      <t>ハンテイ</t>
    </rPh>
    <rPh sb="9" eb="11">
      <t>ネンレイ</t>
    </rPh>
    <phoneticPr fontId="2"/>
  </si>
  <si>
    <t>選択割合_一時金</t>
    <rPh sb="0" eb="2">
      <t>センタク</t>
    </rPh>
    <rPh sb="2" eb="4">
      <t>ワリアイ</t>
    </rPh>
    <rPh sb="5" eb="8">
      <t>イチジキン</t>
    </rPh>
    <phoneticPr fontId="2"/>
  </si>
  <si>
    <t>期間</t>
    <rPh sb="0" eb="2">
      <t>キカン</t>
    </rPh>
    <phoneticPr fontId="2"/>
  </si>
  <si>
    <t>法令上の制約判定_開始月</t>
    <rPh sb="0" eb="2">
      <t>ホウレイ</t>
    </rPh>
    <rPh sb="2" eb="3">
      <t>ジョウ</t>
    </rPh>
    <rPh sb="4" eb="6">
      <t>セイヤク</t>
    </rPh>
    <rPh sb="6" eb="8">
      <t>ハンテイ</t>
    </rPh>
    <rPh sb="9" eb="11">
      <t>カイシ</t>
    </rPh>
    <rPh sb="11" eb="12">
      <t>ツキ</t>
    </rPh>
    <phoneticPr fontId="2"/>
  </si>
  <si>
    <t>選択割合_年金</t>
    <rPh sb="0" eb="2">
      <t>センタク</t>
    </rPh>
    <rPh sb="2" eb="4">
      <t>ワリアイ</t>
    </rPh>
    <rPh sb="5" eb="7">
      <t>ネンキン</t>
    </rPh>
    <phoneticPr fontId="2"/>
  </si>
  <si>
    <t>20年</t>
    <rPh sb="2" eb="3">
      <t>ネン</t>
    </rPh>
    <phoneticPr fontId="2"/>
  </si>
  <si>
    <t>法令上の制約判定_終了月</t>
    <rPh sb="0" eb="2">
      <t>ホウレイ</t>
    </rPh>
    <rPh sb="2" eb="3">
      <t>ジョウ</t>
    </rPh>
    <rPh sb="4" eb="6">
      <t>セイヤク</t>
    </rPh>
    <rPh sb="6" eb="8">
      <t>ハンテイ</t>
    </rPh>
    <rPh sb="9" eb="11">
      <t>シュウリョウ</t>
    </rPh>
    <rPh sb="11" eb="12">
      <t>ツキ</t>
    </rPh>
    <phoneticPr fontId="2"/>
  </si>
  <si>
    <t>入力判定_選択割合</t>
    <rPh sb="0" eb="2">
      <t>ニュウリョク</t>
    </rPh>
    <rPh sb="2" eb="4">
      <t>ハンテイ</t>
    </rPh>
    <rPh sb="5" eb="7">
      <t>センタク</t>
    </rPh>
    <rPh sb="7" eb="9">
      <t>ワリアイ</t>
    </rPh>
    <phoneticPr fontId="2"/>
  </si>
  <si>
    <t>入力判定_選択有無</t>
    <rPh sb="0" eb="2">
      <t>ニュウリョク</t>
    </rPh>
    <rPh sb="2" eb="4">
      <t>ハンテイ</t>
    </rPh>
    <rPh sb="5" eb="7">
      <t>センタク</t>
    </rPh>
    <rPh sb="7" eb="9">
      <t>ウム</t>
    </rPh>
    <phoneticPr fontId="2"/>
  </si>
  <si>
    <t>年金支給開始年齢</t>
    <rPh sb="0" eb="2">
      <t>ネンキン</t>
    </rPh>
    <phoneticPr fontId="2"/>
  </si>
  <si>
    <t>年金支給開始年月</t>
    <rPh sb="0" eb="2">
      <t>ネンキン</t>
    </rPh>
    <rPh sb="6" eb="8">
      <t>ネンゲツ</t>
    </rPh>
    <phoneticPr fontId="2"/>
  </si>
  <si>
    <t>保証期間・受給期間終了日</t>
    <rPh sb="0" eb="2">
      <t>ホショウ</t>
    </rPh>
    <rPh sb="2" eb="4">
      <t>キカン</t>
    </rPh>
    <rPh sb="5" eb="7">
      <t>ジュキュウ</t>
    </rPh>
    <rPh sb="7" eb="9">
      <t>キカン</t>
    </rPh>
    <rPh sb="9" eb="12">
      <t>シュウリョウビ</t>
    </rPh>
    <phoneticPr fontId="2"/>
  </si>
  <si>
    <t>保証期間・受給期間（年）</t>
    <rPh sb="0" eb="2">
      <t>ホショウ</t>
    </rPh>
    <rPh sb="2" eb="4">
      <t>キカン</t>
    </rPh>
    <rPh sb="5" eb="7">
      <t>ジュキュウ</t>
    </rPh>
    <rPh sb="7" eb="9">
      <t>キカン</t>
    </rPh>
    <rPh sb="10" eb="11">
      <t>ネン</t>
    </rPh>
    <phoneticPr fontId="2"/>
  </si>
  <si>
    <t>法律上の20年保証期間判定</t>
    <rPh sb="0" eb="3">
      <t>ホウリツジョウ</t>
    </rPh>
    <rPh sb="6" eb="7">
      <t>ネン</t>
    </rPh>
    <rPh sb="7" eb="9">
      <t>ホショウ</t>
    </rPh>
    <rPh sb="9" eb="11">
      <t>キカン</t>
    </rPh>
    <rPh sb="11" eb="13">
      <t>ハンテイ</t>
    </rPh>
    <phoneticPr fontId="2"/>
  </si>
  <si>
    <t>換算率（年額）</t>
    <rPh sb="0" eb="2">
      <t>カンサン</t>
    </rPh>
    <rPh sb="2" eb="3">
      <t>リツ</t>
    </rPh>
    <rPh sb="4" eb="6">
      <t>ネンガク</t>
    </rPh>
    <phoneticPr fontId="2"/>
  </si>
  <si>
    <t>換算率（月額）</t>
    <rPh sb="0" eb="2">
      <t>カンサン</t>
    </rPh>
    <rPh sb="2" eb="3">
      <t>リツ</t>
    </rPh>
    <rPh sb="4" eb="6">
      <t>ゲツガク</t>
    </rPh>
    <phoneticPr fontId="2"/>
  </si>
  <si>
    <t>年金額（年額）</t>
    <rPh sb="0" eb="2">
      <t>ネンキン</t>
    </rPh>
    <rPh sb="2" eb="3">
      <t>ガク</t>
    </rPh>
    <rPh sb="4" eb="6">
      <t>ネンガク</t>
    </rPh>
    <phoneticPr fontId="2"/>
  </si>
  <si>
    <t>年金額（年額）_百円未満切上</t>
    <rPh sb="0" eb="2">
      <t>ネンキン</t>
    </rPh>
    <rPh sb="2" eb="3">
      <t>ガク</t>
    </rPh>
    <rPh sb="4" eb="6">
      <t>ネンガク</t>
    </rPh>
    <rPh sb="8" eb="9">
      <t>ヒャク</t>
    </rPh>
    <rPh sb="9" eb="10">
      <t>エン</t>
    </rPh>
    <rPh sb="10" eb="12">
      <t>ミマン</t>
    </rPh>
    <rPh sb="12" eb="14">
      <t>キリアゲ</t>
    </rPh>
    <phoneticPr fontId="2"/>
  </si>
  <si>
    <t>年金額（月額）</t>
    <rPh sb="0" eb="2">
      <t>ネンキン</t>
    </rPh>
    <rPh sb="2" eb="3">
      <t>ガク</t>
    </rPh>
    <rPh sb="4" eb="6">
      <t>ゲツガク</t>
    </rPh>
    <phoneticPr fontId="2"/>
  </si>
  <si>
    <t>繰下年数_60歳～支給開始</t>
    <rPh sb="0" eb="1">
      <t>クリ</t>
    </rPh>
    <rPh sb="1" eb="2">
      <t>シタ</t>
    </rPh>
    <rPh sb="2" eb="4">
      <t>ネンスウ</t>
    </rPh>
    <rPh sb="7" eb="8">
      <t>サイ</t>
    </rPh>
    <rPh sb="9" eb="11">
      <t>シキュウ</t>
    </rPh>
    <rPh sb="11" eb="13">
      <t>カイシ</t>
    </rPh>
    <phoneticPr fontId="2"/>
  </si>
  <si>
    <t>繰下乗率</t>
    <rPh sb="0" eb="1">
      <t>クリ</t>
    </rPh>
    <rPh sb="1" eb="3">
      <t>ゲジョウ</t>
    </rPh>
    <rPh sb="3" eb="4">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</si>
</sst>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yyyy/mm/dd"/>
    <numFmt numFmtId="177" formatCode="0.0%"/>
    <numFmt numFmtId="178" formatCode="#,##0.0;[Red]\-#,##0.0"/>
    <numFmt numFmtId="179" formatCode="0.0"/>
    <numFmt numFmtId="180" formatCode="0.00000000"/>
    <numFmt numFmtId="181" formatCode="#,##0&quot;％&quot;"/>
    <numFmt numFmtId="182" formatCode="[$]yyyy&quot;年&quot;mm&quot;月&quot;dd&quot;日&quot;;@" x16r2:formatCode16="[$-ja-JP-x-gannen]yyyy&quot;年&quot;mm&quot;月&quot;dd&quot;日&quot;;@"/>
    <numFmt numFmtId="183" formatCode="gg\ ee/mm/dd"/>
    <numFmt numFmtId="184" formatCode="#,##0.00000000"/>
  </numFmts>
  <fonts count="3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b/>
      <sz val="10"/>
      <color theme="0"/>
      <name val="游ゴシック"/>
      <family val="3"/>
      <charset val="128"/>
      <scheme val="minor"/>
    </font>
    <font>
      <sz val="10"/>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b/>
      <sz val="11"/>
      <name val="游ゴシック"/>
      <family val="3"/>
      <charset val="128"/>
      <scheme val="minor"/>
    </font>
    <font>
      <b/>
      <sz val="11"/>
      <color theme="1"/>
      <name val="游ゴシック"/>
      <family val="2"/>
      <charset val="128"/>
      <scheme val="minor"/>
    </font>
    <font>
      <sz val="8"/>
      <color indexed="81"/>
      <name val="MS P ゴシック"/>
      <family val="3"/>
      <charset val="128"/>
    </font>
    <font>
      <sz val="9"/>
      <name val="游ゴシック"/>
      <family val="3"/>
      <charset val="128"/>
      <scheme val="minor"/>
    </font>
    <font>
      <b/>
      <sz val="9"/>
      <color rgb="FFFF0000"/>
      <name val="游ゴシック"/>
      <family val="3"/>
      <charset val="128"/>
      <scheme val="minor"/>
    </font>
    <font>
      <b/>
      <sz val="8"/>
      <color rgb="FFFF0000"/>
      <name val="游ゴシック"/>
      <family val="3"/>
      <charset val="128"/>
      <scheme val="minor"/>
    </font>
    <font>
      <sz val="9"/>
      <color rgb="FFFF0000"/>
      <name val="游ゴシック"/>
      <family val="3"/>
      <charset val="128"/>
      <scheme val="minor"/>
    </font>
    <font>
      <sz val="10"/>
      <name val="HG丸ｺﾞｼｯｸM-PRO"/>
      <family val="3"/>
      <charset val="128"/>
    </font>
    <font>
      <sz val="10"/>
      <color theme="1"/>
      <name val="HG丸ｺﾞｼｯｸM-PRO"/>
      <family val="3"/>
      <charset val="128"/>
    </font>
    <font>
      <b/>
      <sz val="10"/>
      <name val="HG丸ｺﾞｼｯｸM-PRO"/>
      <family val="3"/>
      <charset val="128"/>
    </font>
    <font>
      <sz val="14"/>
      <color theme="0"/>
      <name val="HG丸ｺﾞｼｯｸM-PRO"/>
      <family val="3"/>
      <charset val="128"/>
    </font>
    <font>
      <b/>
      <sz val="14"/>
      <color theme="0"/>
      <name val="HG丸ｺﾞｼｯｸM-PRO"/>
      <family val="3"/>
      <charset val="128"/>
    </font>
    <font>
      <b/>
      <sz val="11"/>
      <color theme="1"/>
      <name val="HG丸ｺﾞｼｯｸM-PRO"/>
      <family val="3"/>
      <charset val="128"/>
    </font>
    <font>
      <b/>
      <sz val="11"/>
      <name val="HG丸ｺﾞｼｯｸM-PRO"/>
      <family val="3"/>
      <charset val="128"/>
    </font>
    <font>
      <sz val="11"/>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4"/>
      <color theme="1"/>
      <name val="HG丸ｺﾞｼｯｸM-PRO"/>
      <family val="3"/>
      <charset val="128"/>
    </font>
    <font>
      <sz val="14"/>
      <color theme="1"/>
      <name val="游ゴシック"/>
      <family val="3"/>
      <charset val="128"/>
      <scheme val="minor"/>
    </font>
    <font>
      <b/>
      <sz val="14"/>
      <color theme="1"/>
      <name val="游ゴシック"/>
      <family val="2"/>
      <charset val="128"/>
      <scheme val="minor"/>
    </font>
    <font>
      <b/>
      <sz val="10"/>
      <name val="游ゴシック"/>
      <family val="3"/>
      <charset val="128"/>
      <scheme val="minor"/>
    </font>
    <font>
      <b/>
      <sz val="12"/>
      <color theme="0"/>
      <name val="HG丸ｺﾞｼｯｸM-PRO"/>
      <family val="3"/>
      <charset val="128"/>
    </font>
    <font>
      <b/>
      <sz val="16"/>
      <color rgb="FFCCFFFF"/>
      <name val="HG丸ｺﾞｼｯｸM-PRO"/>
      <family val="3"/>
      <charset val="128"/>
    </font>
    <font>
      <b/>
      <sz val="12"/>
      <color theme="1"/>
      <name val="HG丸ｺﾞｼｯｸM-PRO"/>
      <family val="3"/>
      <charset val="128"/>
    </font>
    <font>
      <b/>
      <sz val="11"/>
      <color theme="1"/>
      <name val="游ゴシック"/>
      <family val="3"/>
      <charset val="128"/>
      <scheme val="minor"/>
    </font>
    <font>
      <sz val="12"/>
      <color theme="1"/>
      <name val="HG丸ｺﾞｼｯｸM-PRO"/>
      <family val="3"/>
      <charset val="128"/>
    </font>
    <font>
      <b/>
      <sz val="12"/>
      <name val="HG丸ｺﾞｼｯｸM-PRO"/>
      <family val="3"/>
      <charset val="128"/>
    </font>
    <font>
      <sz val="12"/>
      <name val="HG丸ｺﾞｼｯｸM-PRO"/>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CFFFF"/>
        <bgColor indexed="64"/>
      </patternFill>
    </fill>
    <fill>
      <patternFill patternType="solid">
        <fgColor rgb="FF00206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24994659260841701"/>
        <bgColor indexed="64"/>
      </patternFill>
    </fill>
  </fills>
  <borders count="10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auto="1"/>
      </bottom>
      <diagonal/>
    </border>
    <border>
      <left style="thin">
        <color auto="1"/>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thin">
        <color indexed="64"/>
      </right>
      <top/>
      <bottom/>
      <diagonal/>
    </border>
    <border>
      <left/>
      <right style="thin">
        <color theme="0" tint="-0.34998626667073579"/>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bottom style="thin">
        <color theme="0" tint="-0.34998626667073579"/>
      </bottom>
      <diagonal/>
    </border>
    <border>
      <left/>
      <right style="thin">
        <color indexed="64"/>
      </right>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theme="0" tint="-0.34998626667073579"/>
      </bottom>
      <diagonal/>
    </border>
    <border>
      <left/>
      <right style="medium">
        <color indexed="64"/>
      </right>
      <top style="thin">
        <color indexed="64"/>
      </top>
      <bottom style="medium">
        <color indexed="64"/>
      </bottom>
      <diagonal/>
    </border>
    <border>
      <left/>
      <right/>
      <top style="thin">
        <color theme="0" tint="-0.34998626667073579"/>
      </top>
      <bottom style="thin">
        <color indexed="64"/>
      </bottom>
      <diagonal/>
    </border>
    <border>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theme="0" tint="-0.34998626667073579"/>
      </top>
      <bottom style="thin">
        <color indexed="64"/>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thin">
        <color auto="1"/>
      </left>
      <right style="thin">
        <color indexed="64"/>
      </right>
      <top style="medium">
        <color indexed="64"/>
      </top>
      <bottom/>
      <diagonal/>
    </border>
    <border>
      <left style="thin">
        <color auto="1"/>
      </left>
      <right style="thin">
        <color indexed="64"/>
      </right>
      <top/>
      <bottom style="medium">
        <color indexed="64"/>
      </bottom>
      <diagonal/>
    </border>
    <border>
      <left style="thin">
        <color indexed="64"/>
      </left>
      <right/>
      <top style="medium">
        <color indexed="64"/>
      </top>
      <bottom style="thin">
        <color indexed="64"/>
      </bottom>
      <diagonal/>
    </border>
    <border>
      <left style="thin">
        <color auto="1"/>
      </left>
      <right style="medium">
        <color indexed="64"/>
      </right>
      <top style="thin">
        <color auto="1"/>
      </top>
      <bottom style="medium">
        <color indexed="64"/>
      </bottom>
      <diagonal/>
    </border>
    <border>
      <left/>
      <right style="thin">
        <color auto="1"/>
      </right>
      <top/>
      <bottom/>
      <diagonal/>
    </border>
    <border>
      <left style="thin">
        <color theme="0" tint="-0.34998626667073579"/>
      </left>
      <right/>
      <top/>
      <bottom style="medium">
        <color indexed="64"/>
      </bottom>
      <diagonal/>
    </border>
    <border>
      <left/>
      <right style="thin">
        <color theme="0" tint="-0.34998626667073579"/>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theme="0" tint="-0.24994659260841701"/>
      </top>
      <bottom style="thin">
        <color theme="0" tint="-0.34998626667073579"/>
      </bottom>
      <diagonal/>
    </border>
    <border>
      <left style="thin">
        <color theme="0" tint="-0.34998626667073579"/>
      </left>
      <right/>
      <top style="thin">
        <color theme="0" tint="-0.24994659260841701"/>
      </top>
      <bottom style="thin">
        <color theme="0" tint="-0.34998626667073579"/>
      </bottom>
      <diagonal/>
    </border>
    <border>
      <left/>
      <right style="thin">
        <color theme="0" tint="-0.34998626667073579"/>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medium">
        <color indexed="64"/>
      </right>
      <top style="thin">
        <color theme="0" tint="-0.24994659260841701"/>
      </top>
      <bottom style="thin">
        <color theme="0" tint="-0.34998626667073579"/>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178" fontId="4" fillId="0" borderId="11" xfId="1" applyNumberFormat="1" applyFont="1" applyBorder="1" applyAlignment="1">
      <alignment horizontal="center" vertical="center"/>
    </xf>
    <xf numFmtId="178" fontId="6" fillId="0" borderId="11" xfId="1" applyNumberFormat="1" applyFont="1" applyBorder="1" applyAlignment="1">
      <alignment horizontal="center" vertical="center"/>
    </xf>
    <xf numFmtId="0" fontId="4" fillId="0" borderId="19" xfId="0" applyFont="1" applyBorder="1" applyAlignment="1">
      <alignment horizontal="center" vertical="center"/>
    </xf>
    <xf numFmtId="0" fontId="6" fillId="0" borderId="19" xfId="0" applyFont="1" applyBorder="1" applyAlignment="1">
      <alignment horizontal="center" vertical="center"/>
    </xf>
    <xf numFmtId="179" fontId="4" fillId="0" borderId="8" xfId="0" applyNumberFormat="1" applyFont="1" applyBorder="1" applyAlignment="1">
      <alignment horizontal="center" vertical="center"/>
    </xf>
    <xf numFmtId="179" fontId="6" fillId="0" borderId="8" xfId="0" applyNumberFormat="1"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 fillId="0" borderId="31" xfId="0" applyFont="1" applyBorder="1" applyAlignment="1">
      <alignment horizontal="center" vertical="center"/>
    </xf>
    <xf numFmtId="178" fontId="4" fillId="0" borderId="32" xfId="1" applyNumberFormat="1"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pplyAlignment="1">
      <alignment horizontal="center" vertical="center"/>
    </xf>
    <xf numFmtId="179" fontId="4" fillId="0" borderId="37" xfId="0" applyNumberFormat="1"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lignment vertical="center"/>
    </xf>
    <xf numFmtId="0" fontId="4" fillId="4" borderId="40" xfId="0" applyFont="1" applyFill="1" applyBorder="1">
      <alignment vertical="center"/>
    </xf>
    <xf numFmtId="0" fontId="4" fillId="0" borderId="0" xfId="0" applyFont="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4"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38" fontId="4" fillId="0" borderId="0" xfId="1" applyFont="1" applyFill="1" applyBorder="1" applyAlignment="1">
      <alignment horizontal="right" vertical="center"/>
    </xf>
    <xf numFmtId="0" fontId="4" fillId="9" borderId="40" xfId="0" applyFont="1" applyFill="1" applyBorder="1">
      <alignment vertical="center"/>
    </xf>
    <xf numFmtId="0" fontId="4" fillId="10" borderId="47" xfId="0" applyFont="1" applyFill="1" applyBorder="1" applyAlignment="1">
      <alignment horizontal="left" vertical="center"/>
    </xf>
    <xf numFmtId="38" fontId="4" fillId="10" borderId="47" xfId="1" applyFont="1" applyFill="1" applyBorder="1" applyAlignment="1">
      <alignment horizontal="right" vertical="center"/>
    </xf>
    <xf numFmtId="0" fontId="4" fillId="10" borderId="0" xfId="0" applyFont="1" applyFill="1" applyAlignment="1">
      <alignment horizontal="left" vertical="center"/>
    </xf>
    <xf numFmtId="0" fontId="4" fillId="10" borderId="0" xfId="0" applyFont="1" applyFill="1" applyAlignment="1">
      <alignment horizontal="center" vertical="center"/>
    </xf>
    <xf numFmtId="38" fontId="9" fillId="10" borderId="0" xfId="1" applyFont="1" applyFill="1" applyBorder="1" applyAlignment="1">
      <alignment horizontal="right" vertical="center"/>
    </xf>
    <xf numFmtId="3" fontId="4" fillId="10" borderId="47" xfId="0" applyNumberFormat="1" applyFont="1" applyFill="1" applyBorder="1" applyAlignment="1">
      <alignment horizontal="center" vertical="center"/>
    </xf>
    <xf numFmtId="0" fontId="4" fillId="10" borderId="47" xfId="0" applyFont="1" applyFill="1" applyBorder="1" applyAlignment="1">
      <alignment horizontal="center" vertical="center"/>
    </xf>
    <xf numFmtId="0" fontId="4" fillId="10" borderId="47" xfId="0" applyFont="1" applyFill="1" applyBorder="1">
      <alignment vertical="center"/>
    </xf>
    <xf numFmtId="38" fontId="4" fillId="10" borderId="0" xfId="1" applyFont="1" applyFill="1" applyBorder="1" applyAlignment="1">
      <alignment horizontal="right" vertical="center"/>
    </xf>
    <xf numFmtId="0" fontId="4" fillId="10" borderId="47" xfId="0" applyFont="1" applyFill="1" applyBorder="1" applyAlignment="1">
      <alignment horizontal="right" vertical="center"/>
    </xf>
    <xf numFmtId="0" fontId="4" fillId="10" borderId="48" xfId="0" applyFont="1" applyFill="1" applyBorder="1">
      <alignment vertical="center"/>
    </xf>
    <xf numFmtId="0" fontId="4" fillId="4" borderId="6" xfId="0" applyFont="1" applyFill="1" applyBorder="1">
      <alignment vertical="center"/>
    </xf>
    <xf numFmtId="38" fontId="4" fillId="4" borderId="6" xfId="0" applyNumberFormat="1" applyFont="1" applyFill="1" applyBorder="1" applyAlignment="1">
      <alignment horizontal="right" vertical="center"/>
    </xf>
    <xf numFmtId="0" fontId="4" fillId="4" borderId="6" xfId="0" applyFont="1" applyFill="1" applyBorder="1" applyAlignment="1">
      <alignment horizontal="center" vertical="center"/>
    </xf>
    <xf numFmtId="181" fontId="4" fillId="4" borderId="6" xfId="0" applyNumberFormat="1" applyFont="1" applyFill="1" applyBorder="1" applyAlignment="1">
      <alignment horizontal="center" vertical="center"/>
    </xf>
    <xf numFmtId="176" fontId="4" fillId="0" borderId="40" xfId="0" applyNumberFormat="1" applyFont="1" applyBorder="1" applyAlignment="1">
      <alignment horizontal="center" vertical="center"/>
    </xf>
    <xf numFmtId="176" fontId="6" fillId="0" borderId="40" xfId="0" applyNumberFormat="1" applyFont="1" applyBorder="1" applyAlignment="1">
      <alignment horizontal="center" vertical="center"/>
    </xf>
    <xf numFmtId="176" fontId="4" fillId="4" borderId="40" xfId="0" applyNumberFormat="1" applyFont="1" applyFill="1" applyBorder="1" applyAlignment="1">
      <alignment horizontal="center" vertical="center"/>
    </xf>
    <xf numFmtId="0" fontId="6" fillId="4" borderId="40" xfId="0" applyFont="1" applyFill="1" applyBorder="1">
      <alignment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177" fontId="6" fillId="7" borderId="40" xfId="0" applyNumberFormat="1" applyFont="1" applyFill="1" applyBorder="1" applyAlignment="1">
      <alignment horizontal="center" vertical="center"/>
    </xf>
    <xf numFmtId="181" fontId="4" fillId="2" borderId="6" xfId="0" applyNumberFormat="1" applyFont="1" applyFill="1" applyBorder="1" applyAlignment="1">
      <alignment horizontal="center" vertical="center"/>
    </xf>
    <xf numFmtId="0" fontId="4" fillId="2" borderId="6" xfId="0" applyFont="1" applyFill="1" applyBorder="1" applyAlignment="1">
      <alignment horizontal="right" vertical="center"/>
    </xf>
    <xf numFmtId="38" fontId="4" fillId="2" borderId="6" xfId="0" applyNumberFormat="1" applyFont="1" applyFill="1" applyBorder="1" applyAlignment="1">
      <alignment horizontal="right" vertical="center"/>
    </xf>
    <xf numFmtId="0" fontId="4" fillId="9" borderId="50" xfId="0" applyFont="1" applyFill="1" applyBorder="1">
      <alignment vertical="center"/>
    </xf>
    <xf numFmtId="0" fontId="4" fillId="9" borderId="40" xfId="0" applyFont="1" applyFill="1" applyBorder="1" applyAlignment="1">
      <alignment horizontal="center" vertical="center"/>
    </xf>
    <xf numFmtId="0" fontId="4" fillId="9" borderId="51" xfId="0" applyFont="1" applyFill="1" applyBorder="1">
      <alignment vertical="center"/>
    </xf>
    <xf numFmtId="176" fontId="4" fillId="9" borderId="40" xfId="0" applyNumberFormat="1" applyFont="1" applyFill="1" applyBorder="1" applyAlignment="1">
      <alignment horizontal="center" vertical="center"/>
    </xf>
    <xf numFmtId="0" fontId="4" fillId="9" borderId="52" xfId="0" applyFont="1" applyFill="1" applyBorder="1">
      <alignment vertical="center"/>
    </xf>
    <xf numFmtId="176" fontId="4" fillId="0" borderId="6" xfId="0" applyNumberFormat="1" applyFont="1" applyBorder="1" applyAlignment="1">
      <alignment horizontal="center" vertical="center"/>
    </xf>
    <xf numFmtId="179" fontId="4" fillId="0" borderId="6" xfId="0" applyNumberFormat="1" applyFont="1" applyBorder="1" applyAlignment="1">
      <alignment horizontal="center" vertical="center"/>
    </xf>
    <xf numFmtId="179" fontId="4" fillId="4" borderId="6" xfId="0" applyNumberFormat="1" applyFont="1" applyFill="1" applyBorder="1" applyAlignment="1">
      <alignment horizontal="center" vertical="center"/>
    </xf>
    <xf numFmtId="180" fontId="4" fillId="0" borderId="6" xfId="0" applyNumberFormat="1" applyFont="1" applyBorder="1" applyAlignment="1">
      <alignment horizontal="right" vertical="center"/>
    </xf>
    <xf numFmtId="0" fontId="4" fillId="0" borderId="6" xfId="0" applyFont="1" applyBorder="1" applyAlignment="1">
      <alignment horizontal="right" vertical="center"/>
    </xf>
    <xf numFmtId="0" fontId="4" fillId="8" borderId="6" xfId="0" applyFont="1" applyFill="1" applyBorder="1">
      <alignment vertical="center"/>
    </xf>
    <xf numFmtId="38" fontId="4" fillId="0" borderId="6" xfId="0" applyNumberFormat="1" applyFont="1" applyBorder="1" applyAlignment="1">
      <alignment horizontal="right" vertical="center"/>
    </xf>
    <xf numFmtId="0" fontId="4" fillId="10" borderId="0" xfId="0" applyFont="1" applyFill="1">
      <alignment vertical="center"/>
    </xf>
    <xf numFmtId="176" fontId="4" fillId="0" borderId="0" xfId="0" applyNumberFormat="1" applyFont="1" applyAlignment="1">
      <alignment horizontal="center" vertical="center"/>
    </xf>
    <xf numFmtId="0" fontId="5" fillId="0" borderId="45" xfId="0" applyFont="1" applyBorder="1" applyAlignment="1">
      <alignment horizontal="center" vertical="center"/>
    </xf>
    <xf numFmtId="0" fontId="4" fillId="0" borderId="19" xfId="0" applyFont="1" applyBorder="1" applyAlignment="1">
      <alignment horizontal="left" vertical="center"/>
    </xf>
    <xf numFmtId="0" fontId="15" fillId="10" borderId="46" xfId="0" applyFont="1" applyFill="1" applyBorder="1" applyAlignment="1">
      <alignment horizontal="left" vertical="center"/>
    </xf>
    <xf numFmtId="0" fontId="17" fillId="10" borderId="44" xfId="0" applyFont="1" applyFill="1" applyBorder="1" applyAlignment="1">
      <alignment horizontal="left" vertical="center"/>
    </xf>
    <xf numFmtId="0" fontId="9" fillId="10" borderId="44" xfId="0" applyFont="1" applyFill="1" applyBorder="1" applyAlignment="1">
      <alignment horizontal="left" vertical="center"/>
    </xf>
    <xf numFmtId="0" fontId="15" fillId="10" borderId="44" xfId="0" applyFont="1" applyFill="1" applyBorder="1" applyAlignment="1">
      <alignment horizontal="left" vertical="center"/>
    </xf>
    <xf numFmtId="0" fontId="18" fillId="0" borderId="0" xfId="0" applyFont="1">
      <alignment vertical="center"/>
    </xf>
    <xf numFmtId="0" fontId="19" fillId="0" borderId="0" xfId="0" applyFont="1">
      <alignment vertical="center"/>
    </xf>
    <xf numFmtId="0" fontId="21" fillId="5" borderId="0" xfId="0" applyFont="1" applyFill="1">
      <alignment vertical="center"/>
    </xf>
    <xf numFmtId="0" fontId="22" fillId="5" borderId="0" xfId="0" applyFont="1" applyFill="1">
      <alignment vertical="center"/>
    </xf>
    <xf numFmtId="0" fontId="21" fillId="5" borderId="0" xfId="0" applyFont="1" applyFill="1" applyAlignment="1">
      <alignment horizontal="center" vertical="center"/>
    </xf>
    <xf numFmtId="0" fontId="21" fillId="5" borderId="0" xfId="0" applyFont="1" applyFill="1" applyAlignment="1">
      <alignment horizontal="left" vertical="center"/>
    </xf>
    <xf numFmtId="0" fontId="4" fillId="0" borderId="58" xfId="0" applyFont="1" applyBorder="1" applyAlignment="1">
      <alignment horizontal="left" vertical="center"/>
    </xf>
    <xf numFmtId="0" fontId="4" fillId="0" borderId="42" xfId="0" applyFont="1" applyBorder="1">
      <alignment vertical="center"/>
    </xf>
    <xf numFmtId="0" fontId="5" fillId="0" borderId="43" xfId="0" applyFont="1" applyBorder="1" applyAlignment="1">
      <alignment horizontal="center" vertical="center"/>
    </xf>
    <xf numFmtId="0" fontId="4" fillId="10" borderId="48" xfId="0" applyFont="1" applyFill="1" applyBorder="1" applyAlignment="1">
      <alignment horizontal="left" vertical="center"/>
    </xf>
    <xf numFmtId="0" fontId="4" fillId="0" borderId="60" xfId="0" applyFont="1" applyBorder="1" applyAlignment="1">
      <alignment horizontal="left" vertical="center"/>
    </xf>
    <xf numFmtId="0" fontId="5" fillId="0" borderId="61" xfId="0" applyFont="1" applyBorder="1" applyAlignment="1">
      <alignment horizontal="center" vertical="center"/>
    </xf>
    <xf numFmtId="0" fontId="4" fillId="0" borderId="62" xfId="0" applyFont="1" applyBorder="1" applyAlignment="1">
      <alignment horizontal="left" vertical="center"/>
    </xf>
    <xf numFmtId="38" fontId="4" fillId="0" borderId="19" xfId="1" applyFont="1" applyBorder="1" applyAlignment="1">
      <alignment horizontal="right" vertical="center"/>
    </xf>
    <xf numFmtId="0" fontId="4" fillId="0" borderId="63" xfId="0" applyFont="1" applyBorder="1" applyAlignment="1">
      <alignment horizontal="left" vertical="center"/>
    </xf>
    <xf numFmtId="0" fontId="4" fillId="0" borderId="10" xfId="0" applyFont="1" applyBorder="1" applyAlignment="1">
      <alignment horizontal="left" vertical="center"/>
    </xf>
    <xf numFmtId="0" fontId="4" fillId="10" borderId="0" xfId="0" applyFont="1" applyFill="1" applyAlignment="1">
      <alignment horizontal="right" vertical="center"/>
    </xf>
    <xf numFmtId="38" fontId="9" fillId="0" borderId="18" xfId="1" applyFont="1" applyBorder="1" applyAlignment="1">
      <alignment horizontal="right" vertical="center"/>
    </xf>
    <xf numFmtId="0" fontId="4" fillId="10" borderId="45" xfId="0" applyFont="1" applyFill="1" applyBorder="1" applyAlignment="1">
      <alignment horizontal="left" vertical="center"/>
    </xf>
    <xf numFmtId="0" fontId="4" fillId="10" borderId="45"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9" fillId="0" borderId="0" xfId="0" applyFont="1">
      <alignment vertical="center"/>
    </xf>
    <xf numFmtId="0" fontId="4" fillId="4" borderId="6" xfId="0" applyFont="1" applyFill="1" applyBorder="1" applyAlignment="1">
      <alignment horizontal="left" vertical="center"/>
    </xf>
    <xf numFmtId="0" fontId="4" fillId="0" borderId="66" xfId="0" applyFont="1" applyBorder="1" applyAlignment="1">
      <alignment horizontal="left" vertical="center"/>
    </xf>
    <xf numFmtId="0" fontId="4" fillId="0" borderId="65" xfId="0" applyFont="1" applyBorder="1" applyAlignment="1">
      <alignment horizontal="left" vertical="center"/>
    </xf>
    <xf numFmtId="0" fontId="4" fillId="0" borderId="58" xfId="0" applyFont="1" applyBorder="1" applyAlignment="1">
      <alignment horizontal="center" vertical="center"/>
    </xf>
    <xf numFmtId="0" fontId="4" fillId="0" borderId="64" xfId="0" applyFont="1" applyBorder="1" applyAlignment="1">
      <alignment horizontal="center" vertical="center"/>
    </xf>
    <xf numFmtId="38" fontId="4" fillId="0" borderId="58" xfId="1" applyFont="1" applyFill="1" applyBorder="1" applyAlignment="1">
      <alignment horizontal="right" vertical="center"/>
    </xf>
    <xf numFmtId="0" fontId="4" fillId="0" borderId="67" xfId="0" applyFont="1" applyBorder="1" applyAlignment="1">
      <alignment horizontal="left" vertical="center"/>
    </xf>
    <xf numFmtId="38" fontId="9" fillId="0" borderId="64" xfId="1" applyFont="1" applyFill="1" applyBorder="1" applyAlignment="1">
      <alignment horizontal="right" vertical="center"/>
    </xf>
    <xf numFmtId="0" fontId="26" fillId="0" borderId="0" xfId="0" applyFont="1">
      <alignment vertical="center"/>
    </xf>
    <xf numFmtId="0" fontId="27" fillId="0" borderId="0" xfId="0" applyFont="1">
      <alignment vertical="center"/>
    </xf>
    <xf numFmtId="0" fontId="12" fillId="0" borderId="0" xfId="0" applyFont="1">
      <alignment vertical="center"/>
    </xf>
    <xf numFmtId="0" fontId="16" fillId="10" borderId="71" xfId="0" applyFont="1" applyFill="1" applyBorder="1" applyAlignment="1">
      <alignment horizontal="left" vertical="center"/>
    </xf>
    <xf numFmtId="0" fontId="4" fillId="10" borderId="38" xfId="0" applyFont="1" applyFill="1" applyBorder="1" applyAlignment="1">
      <alignment horizontal="left" vertical="center"/>
    </xf>
    <xf numFmtId="38" fontId="4" fillId="10" borderId="38" xfId="1" applyFont="1" applyFill="1" applyBorder="1" applyAlignment="1">
      <alignment horizontal="right" vertical="center"/>
    </xf>
    <xf numFmtId="0" fontId="4" fillId="10" borderId="72" xfId="0" applyFont="1" applyFill="1" applyBorder="1" applyAlignment="1">
      <alignment horizontal="left" vertical="center"/>
    </xf>
    <xf numFmtId="0" fontId="15" fillId="10" borderId="73" xfId="0" applyFont="1" applyFill="1" applyBorder="1" applyAlignment="1">
      <alignment horizontal="left" vertical="center"/>
    </xf>
    <xf numFmtId="0" fontId="4" fillId="10" borderId="74" xfId="0" applyFont="1" applyFill="1" applyBorder="1" applyAlignment="1">
      <alignment horizontal="center" vertical="center"/>
    </xf>
    <xf numFmtId="0" fontId="4" fillId="10" borderId="74" xfId="0" applyFont="1" applyFill="1" applyBorder="1" applyAlignment="1">
      <alignment horizontal="left" vertical="center"/>
    </xf>
    <xf numFmtId="0" fontId="4" fillId="10" borderId="74" xfId="0" applyFont="1" applyFill="1" applyBorder="1">
      <alignment vertical="center"/>
    </xf>
    <xf numFmtId="0" fontId="4" fillId="10" borderId="59" xfId="0" applyFont="1" applyFill="1" applyBorder="1" applyAlignment="1">
      <alignment horizontal="left" vertical="center"/>
    </xf>
    <xf numFmtId="0" fontId="4" fillId="0" borderId="77" xfId="0" applyFont="1" applyBorder="1" applyAlignment="1">
      <alignment horizontal="left" vertical="center"/>
    </xf>
    <xf numFmtId="0" fontId="4" fillId="0" borderId="5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28" fillId="0" borderId="0" xfId="0" applyFont="1">
      <alignment vertical="center"/>
    </xf>
    <xf numFmtId="0" fontId="29" fillId="0" borderId="0" xfId="0" applyFont="1">
      <alignment vertical="center"/>
    </xf>
    <xf numFmtId="0" fontId="22" fillId="5" borderId="0" xfId="0" applyFont="1" applyFill="1" applyAlignment="1">
      <alignment horizontal="center" vertical="center"/>
    </xf>
    <xf numFmtId="0" fontId="22" fillId="5" borderId="0" xfId="0" applyFont="1" applyFill="1" applyAlignment="1">
      <alignment horizontal="left" vertical="center"/>
    </xf>
    <xf numFmtId="0" fontId="30" fillId="0" borderId="0" xfId="0" applyFont="1">
      <alignment vertical="center"/>
    </xf>
    <xf numFmtId="0" fontId="8" fillId="0" borderId="0" xfId="0" applyFont="1">
      <alignment vertical="center"/>
    </xf>
    <xf numFmtId="0" fontId="7" fillId="9" borderId="6" xfId="0" applyFont="1" applyFill="1" applyBorder="1">
      <alignment vertical="center"/>
    </xf>
    <xf numFmtId="0" fontId="7" fillId="9" borderId="6" xfId="0" applyFont="1" applyFill="1" applyBorder="1" applyAlignment="1">
      <alignment horizontal="center" vertical="center"/>
    </xf>
    <xf numFmtId="0" fontId="24" fillId="9" borderId="24" xfId="0" applyFont="1" applyFill="1" applyBorder="1" applyAlignment="1">
      <alignment horizontal="left" vertical="center"/>
    </xf>
    <xf numFmtId="0" fontId="24" fillId="9" borderId="25" xfId="0" applyFont="1" applyFill="1" applyBorder="1">
      <alignment vertical="center"/>
    </xf>
    <xf numFmtId="0" fontId="24" fillId="9" borderId="25" xfId="0" applyFont="1" applyFill="1" applyBorder="1" applyAlignment="1">
      <alignment horizontal="left" vertical="center"/>
    </xf>
    <xf numFmtId="0" fontId="24" fillId="9" borderId="26" xfId="0" applyFont="1" applyFill="1" applyBorder="1" applyAlignment="1">
      <alignment horizontal="center" vertical="center"/>
    </xf>
    <xf numFmtId="0" fontId="24" fillId="9" borderId="25" xfId="0" applyFont="1" applyFill="1" applyBorder="1" applyAlignment="1">
      <alignment horizontal="center" vertical="center"/>
    </xf>
    <xf numFmtId="0" fontId="10" fillId="0" borderId="0" xfId="0" applyFont="1">
      <alignment vertical="center"/>
    </xf>
    <xf numFmtId="0" fontId="24" fillId="0" borderId="0" xfId="0" applyFont="1" applyAlignment="1">
      <alignment horizontal="left" vertical="center"/>
    </xf>
    <xf numFmtId="0" fontId="24" fillId="0" borderId="0" xfId="0" applyFont="1" applyAlignment="1">
      <alignment horizontal="center" vertical="center"/>
    </xf>
    <xf numFmtId="0" fontId="11" fillId="0" borderId="0" xfId="0" applyFont="1">
      <alignment vertical="center"/>
    </xf>
    <xf numFmtId="38" fontId="9" fillId="0" borderId="58" xfId="1" applyFont="1" applyFill="1" applyBorder="1" applyAlignment="1">
      <alignment horizontal="right" vertical="center"/>
    </xf>
    <xf numFmtId="38" fontId="9" fillId="0" borderId="19" xfId="1" applyFont="1" applyBorder="1" applyAlignment="1">
      <alignment horizontal="right" vertical="center"/>
    </xf>
    <xf numFmtId="0" fontId="11" fillId="8" borderId="75" xfId="0" applyFont="1" applyFill="1" applyBorder="1">
      <alignment vertical="center"/>
    </xf>
    <xf numFmtId="0" fontId="11" fillId="8" borderId="76" xfId="0" applyFont="1" applyFill="1" applyBorder="1">
      <alignment vertical="center"/>
    </xf>
    <xf numFmtId="0" fontId="24" fillId="8" borderId="76" xfId="0" applyFont="1" applyFill="1" applyBorder="1">
      <alignment vertical="center"/>
    </xf>
    <xf numFmtId="0" fontId="24" fillId="9" borderId="41" xfId="0" applyFont="1" applyFill="1" applyBorder="1" applyAlignment="1">
      <alignment horizontal="left" vertical="center"/>
    </xf>
    <xf numFmtId="0" fontId="24" fillId="9" borderId="42" xfId="0" applyFont="1" applyFill="1" applyBorder="1" applyAlignment="1">
      <alignment horizontal="center" vertical="center"/>
    </xf>
    <xf numFmtId="0" fontId="24" fillId="9" borderId="42" xfId="0" applyFont="1" applyFill="1" applyBorder="1" applyAlignment="1">
      <alignment horizontal="left" vertical="center"/>
    </xf>
    <xf numFmtId="0" fontId="24" fillId="9" borderId="42" xfId="0" applyFont="1" applyFill="1" applyBorder="1">
      <alignment vertical="center"/>
    </xf>
    <xf numFmtId="0" fontId="24" fillId="9" borderId="43" xfId="0" applyFont="1" applyFill="1" applyBorder="1">
      <alignment vertical="center"/>
    </xf>
    <xf numFmtId="0" fontId="20" fillId="9" borderId="46" xfId="0" applyFont="1" applyFill="1" applyBorder="1" applyAlignment="1">
      <alignment horizontal="center" vertical="center"/>
    </xf>
    <xf numFmtId="0" fontId="20" fillId="9" borderId="92" xfId="0" applyFont="1" applyFill="1" applyBorder="1" applyAlignment="1">
      <alignment horizontal="right" vertical="center"/>
    </xf>
    <xf numFmtId="0" fontId="15" fillId="10" borderId="44" xfId="0" applyFont="1" applyFill="1" applyBorder="1">
      <alignment vertical="center"/>
    </xf>
    <xf numFmtId="0" fontId="7" fillId="0" borderId="0" xfId="0" applyFont="1" applyAlignment="1">
      <alignment horizontal="left" vertical="center"/>
    </xf>
    <xf numFmtId="0" fontId="10" fillId="8" borderId="94" xfId="0" applyFont="1" applyFill="1" applyBorder="1" applyAlignment="1">
      <alignment horizontal="center" vertical="center" wrapText="1"/>
    </xf>
    <xf numFmtId="0" fontId="10" fillId="8" borderId="95" xfId="0" applyFont="1" applyFill="1" applyBorder="1" applyAlignment="1">
      <alignment horizontal="center" vertical="center" wrapText="1"/>
    </xf>
    <xf numFmtId="0" fontId="32" fillId="5" borderId="0" xfId="0" applyFont="1" applyFill="1">
      <alignment vertical="center"/>
    </xf>
    <xf numFmtId="0" fontId="34" fillId="0" borderId="0" xfId="0" applyFont="1">
      <alignment vertical="center"/>
    </xf>
    <xf numFmtId="0" fontId="20" fillId="9" borderId="47" xfId="0" applyFont="1" applyFill="1" applyBorder="1" applyAlignment="1">
      <alignment horizontal="center" vertical="center"/>
    </xf>
    <xf numFmtId="0" fontId="35" fillId="0" borderId="0" xfId="0" applyFont="1">
      <alignment vertical="center"/>
    </xf>
    <xf numFmtId="0" fontId="36" fillId="0" borderId="0" xfId="0" applyFont="1">
      <alignment vertical="center"/>
    </xf>
    <xf numFmtId="0" fontId="35" fillId="0" borderId="0" xfId="0" applyFont="1" applyAlignment="1">
      <alignment horizontal="center" vertical="center"/>
    </xf>
    <xf numFmtId="0" fontId="25" fillId="0" borderId="0" xfId="0" applyFont="1" applyAlignment="1">
      <alignment horizontal="left" vertical="center"/>
    </xf>
    <xf numFmtId="0" fontId="37" fillId="0" borderId="0" xfId="0" applyFont="1">
      <alignment vertical="center"/>
    </xf>
    <xf numFmtId="0" fontId="35" fillId="0" borderId="0" xfId="0" applyFont="1" applyAlignment="1">
      <alignment horizontal="left" vertical="center"/>
    </xf>
    <xf numFmtId="0" fontId="23" fillId="0" borderId="0" xfId="0" applyFont="1" applyAlignment="1">
      <alignment horizontal="left" vertical="center"/>
    </xf>
    <xf numFmtId="0" fontId="38" fillId="0" borderId="0" xfId="0" applyFont="1">
      <alignment vertical="center"/>
    </xf>
    <xf numFmtId="0" fontId="37" fillId="9" borderId="42" xfId="0" applyFont="1" applyFill="1" applyBorder="1" applyAlignment="1">
      <alignment horizontal="center" vertical="center"/>
    </xf>
    <xf numFmtId="0" fontId="37" fillId="8" borderId="76" xfId="0" applyFont="1" applyFill="1" applyBorder="1">
      <alignment vertical="center"/>
    </xf>
    <xf numFmtId="0" fontId="37" fillId="8" borderId="70" xfId="0" applyFont="1" applyFill="1" applyBorder="1">
      <alignment vertical="center"/>
    </xf>
    <xf numFmtId="0" fontId="38" fillId="8" borderId="24"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20" fillId="8" borderId="56" xfId="0" applyFont="1" applyFill="1" applyBorder="1" applyAlignment="1">
      <alignment horizontal="center" vertical="center" wrapText="1"/>
    </xf>
    <xf numFmtId="0" fontId="20" fillId="8" borderId="90" xfId="0" applyFont="1" applyFill="1" applyBorder="1" applyAlignment="1">
      <alignment horizontal="center" vertical="center" wrapText="1"/>
    </xf>
    <xf numFmtId="0" fontId="14" fillId="0" borderId="0" xfId="0" applyFont="1" applyAlignment="1">
      <alignment horizontal="center"/>
    </xf>
    <xf numFmtId="0" fontId="4" fillId="0" borderId="0" xfId="0" applyFont="1" applyAlignment="1">
      <alignment horizontal="right" vertical="center"/>
    </xf>
    <xf numFmtId="38" fontId="4" fillId="8" borderId="6" xfId="0" applyNumberFormat="1" applyFont="1" applyFill="1" applyBorder="1" applyAlignment="1">
      <alignment horizontal="right" vertical="center"/>
    </xf>
    <xf numFmtId="0" fontId="6" fillId="0" borderId="0" xfId="0" applyFont="1" applyAlignment="1">
      <alignment horizontal="center" vertical="center"/>
    </xf>
    <xf numFmtId="176" fontId="6" fillId="0" borderId="0" xfId="0" applyNumberFormat="1" applyFont="1" applyAlignment="1">
      <alignment horizontal="center" vertical="center"/>
    </xf>
    <xf numFmtId="0" fontId="31" fillId="0" borderId="0" xfId="0" applyFont="1" applyAlignment="1">
      <alignment horizontal="center" vertical="center"/>
    </xf>
    <xf numFmtId="0" fontId="31" fillId="0" borderId="0" xfId="0" applyFont="1">
      <alignment vertical="center"/>
    </xf>
    <xf numFmtId="38" fontId="4" fillId="8" borderId="6"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6" xfId="1" applyFont="1" applyBorder="1" applyAlignment="1">
      <alignment horizontal="right" vertical="center"/>
    </xf>
    <xf numFmtId="0" fontId="7" fillId="4" borderId="5" xfId="0" applyFont="1" applyFill="1" applyBorder="1" applyAlignment="1">
      <alignment horizontal="center" vertical="center"/>
    </xf>
    <xf numFmtId="0" fontId="31" fillId="4" borderId="40" xfId="0" applyFont="1" applyFill="1" applyBorder="1" applyAlignment="1">
      <alignment horizontal="center" vertical="center"/>
    </xf>
    <xf numFmtId="0" fontId="7" fillId="4" borderId="24" xfId="0" applyFont="1" applyFill="1" applyBorder="1">
      <alignment vertical="center"/>
    </xf>
    <xf numFmtId="0" fontId="7" fillId="4" borderId="25" xfId="0" applyFont="1" applyFill="1" applyBorder="1">
      <alignment vertical="center"/>
    </xf>
    <xf numFmtId="0" fontId="7" fillId="4" borderId="26" xfId="0" applyFont="1" applyFill="1" applyBorder="1">
      <alignment vertical="center"/>
    </xf>
    <xf numFmtId="0" fontId="7" fillId="4" borderId="53" xfId="0" applyFont="1" applyFill="1" applyBorder="1" applyAlignment="1">
      <alignment horizontal="center" vertical="center"/>
    </xf>
    <xf numFmtId="0" fontId="7" fillId="4" borderId="27" xfId="0" applyFont="1" applyFill="1" applyBorder="1" applyAlignment="1">
      <alignment vertical="center" wrapText="1"/>
    </xf>
    <xf numFmtId="0" fontId="7" fillId="4" borderId="13" xfId="0" applyFont="1" applyFill="1" applyBorder="1" applyAlignment="1">
      <alignment vertical="center" wrapText="1"/>
    </xf>
    <xf numFmtId="0" fontId="7" fillId="4" borderId="20" xfId="0" applyFont="1" applyFill="1" applyBorder="1" applyAlignment="1">
      <alignment vertical="center" wrapText="1"/>
    </xf>
    <xf numFmtId="0" fontId="7" fillId="4" borderId="21" xfId="0" applyFont="1" applyFill="1" applyBorder="1" applyAlignment="1">
      <alignment vertical="center" wrapText="1"/>
    </xf>
    <xf numFmtId="0" fontId="7" fillId="4" borderId="22" xfId="0" applyFont="1" applyFill="1" applyBorder="1" applyAlignment="1">
      <alignment vertical="center" wrapText="1"/>
    </xf>
    <xf numFmtId="0" fontId="7" fillId="4" borderId="12" xfId="0" applyFont="1" applyFill="1" applyBorder="1" applyAlignment="1">
      <alignment vertical="center" wrapText="1"/>
    </xf>
    <xf numFmtId="0" fontId="7" fillId="4" borderId="23" xfId="0" applyFont="1" applyFill="1" applyBorder="1" applyAlignment="1">
      <alignment vertical="center" wrapText="1"/>
    </xf>
    <xf numFmtId="0" fontId="7" fillId="4" borderId="28" xfId="0" applyFont="1" applyFill="1" applyBorder="1" applyAlignment="1">
      <alignment vertical="center" wrapText="1"/>
    </xf>
    <xf numFmtId="0" fontId="7" fillId="4" borderId="3" xfId="0" applyFont="1" applyFill="1" applyBorder="1">
      <alignment vertical="center"/>
    </xf>
    <xf numFmtId="0" fontId="7" fillId="4" borderId="2"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183" fontId="10" fillId="3" borderId="1" xfId="0" applyNumberFormat="1" applyFont="1" applyFill="1" applyBorder="1" applyAlignment="1">
      <alignment horizontal="center" vertical="center"/>
    </xf>
    <xf numFmtId="0" fontId="4" fillId="0" borderId="41" xfId="0" applyFont="1" applyBorder="1" applyAlignment="1">
      <alignment horizontal="left" vertical="center"/>
    </xf>
    <xf numFmtId="0" fontId="4" fillId="0" borderId="69" xfId="0" applyFont="1" applyBorder="1" applyAlignment="1">
      <alignment horizontal="left" vertical="center"/>
    </xf>
    <xf numFmtId="0" fontId="4" fillId="0" borderId="42" xfId="0" applyFont="1" applyBorder="1" applyAlignment="1">
      <alignment horizontal="center" vertical="center"/>
    </xf>
    <xf numFmtId="0" fontId="4" fillId="0" borderId="42" xfId="0" applyFont="1" applyBorder="1" applyAlignment="1">
      <alignment horizontal="left" vertical="center"/>
    </xf>
    <xf numFmtId="0" fontId="4" fillId="0" borderId="68" xfId="0" applyFont="1" applyBorder="1" applyAlignment="1">
      <alignment horizontal="center" vertical="center"/>
    </xf>
    <xf numFmtId="38" fontId="4" fillId="0" borderId="42" xfId="1" applyFont="1" applyFill="1" applyBorder="1" applyAlignment="1">
      <alignment horizontal="right" vertical="center"/>
    </xf>
    <xf numFmtId="0" fontId="4" fillId="0" borderId="43" xfId="0" applyFont="1" applyBorder="1" applyAlignment="1">
      <alignment horizontal="left" vertical="center"/>
    </xf>
    <xf numFmtId="0" fontId="4" fillId="0" borderId="96"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center" vertical="center"/>
    </xf>
    <xf numFmtId="0" fontId="4" fillId="0" borderId="99" xfId="0" applyFont="1" applyBorder="1" applyAlignment="1">
      <alignment horizontal="left" vertical="center"/>
    </xf>
    <xf numFmtId="0" fontId="4" fillId="0" borderId="97" xfId="0" applyFont="1" applyBorder="1" applyAlignment="1">
      <alignment horizontal="center" vertical="center"/>
    </xf>
    <xf numFmtId="38" fontId="4" fillId="0" borderId="99" xfId="1" applyFont="1" applyBorder="1" applyAlignment="1">
      <alignment horizontal="right" vertical="center"/>
    </xf>
    <xf numFmtId="0" fontId="4" fillId="0" borderId="100" xfId="0" applyFont="1" applyBorder="1" applyAlignment="1">
      <alignment horizontal="left" vertical="center"/>
    </xf>
    <xf numFmtId="0" fontId="4" fillId="4" borderId="64"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3" fontId="4" fillId="6" borderId="64" xfId="0" applyNumberFormat="1" applyFont="1" applyFill="1" applyBorder="1" applyAlignment="1" applyProtection="1">
      <alignment horizontal="center" vertical="center"/>
      <protection locked="0"/>
    </xf>
    <xf numFmtId="3" fontId="4" fillId="6" borderId="18" xfId="0" applyNumberFormat="1" applyFont="1" applyFill="1" applyBorder="1" applyAlignment="1" applyProtection="1">
      <alignment horizontal="center" vertical="center"/>
      <protection locked="0"/>
    </xf>
    <xf numFmtId="0" fontId="4" fillId="4" borderId="68" xfId="0" applyFont="1" applyFill="1" applyBorder="1" applyAlignment="1" applyProtection="1">
      <alignment horizontal="center" vertical="center"/>
      <protection locked="0"/>
    </xf>
    <xf numFmtId="0" fontId="4" fillId="4" borderId="97" xfId="0" applyFont="1" applyFill="1" applyBorder="1" applyAlignment="1" applyProtection="1">
      <alignment horizontal="center" vertical="center"/>
      <protection locked="0"/>
    </xf>
    <xf numFmtId="0" fontId="4" fillId="10" borderId="6" xfId="0" applyFont="1" applyFill="1" applyBorder="1">
      <alignment vertical="center"/>
    </xf>
    <xf numFmtId="0" fontId="4" fillId="10" borderId="6" xfId="0" applyFont="1" applyFill="1" applyBorder="1" applyAlignment="1">
      <alignment horizontal="center" vertical="center"/>
    </xf>
    <xf numFmtId="184" fontId="4" fillId="10" borderId="6"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47" xfId="0" applyFont="1" applyBorder="1" applyAlignment="1">
      <alignment horizont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57" xfId="0" applyFont="1" applyBorder="1" applyAlignment="1">
      <alignment horizontal="center" vertical="center"/>
    </xf>
    <xf numFmtId="0" fontId="23" fillId="0" borderId="44" xfId="0" applyFont="1" applyBorder="1" applyAlignment="1">
      <alignment horizontal="center" vertical="center"/>
    </xf>
    <xf numFmtId="0" fontId="23" fillId="0" borderId="0" xfId="0" applyFont="1" applyAlignment="1">
      <alignment horizontal="center" vertical="center"/>
    </xf>
    <xf numFmtId="0" fontId="23" fillId="0" borderId="91" xfId="0"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9" xfId="0" applyFont="1" applyBorder="1" applyAlignment="1">
      <alignment horizontal="center" vertical="center"/>
    </xf>
    <xf numFmtId="0" fontId="25" fillId="11" borderId="87" xfId="0" applyFont="1" applyFill="1" applyBorder="1" applyAlignment="1">
      <alignment horizontal="center" vertical="center"/>
    </xf>
    <xf numFmtId="0" fontId="25" fillId="11" borderId="9" xfId="0" applyFont="1" applyFill="1" applyBorder="1" applyAlignment="1">
      <alignment horizontal="center" vertical="center"/>
    </xf>
    <xf numFmtId="0" fontId="25" fillId="11" borderId="88" xfId="0" applyFont="1" applyFill="1" applyBorder="1" applyAlignment="1">
      <alignment horizontal="center" vertical="center"/>
    </xf>
    <xf numFmtId="0" fontId="25" fillId="4" borderId="87"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25" fillId="4" borderId="88" xfId="0" applyFont="1" applyFill="1" applyBorder="1" applyAlignment="1" applyProtection="1">
      <alignment horizontal="center" vertical="center"/>
      <protection locked="0"/>
    </xf>
    <xf numFmtId="38" fontId="25" fillId="4" borderId="87" xfId="1" applyFont="1" applyFill="1" applyBorder="1" applyAlignment="1" applyProtection="1">
      <alignment horizontal="right" vertical="center" indent="1"/>
      <protection locked="0"/>
    </xf>
    <xf numFmtId="38" fontId="25" fillId="4" borderId="9" xfId="1" applyFont="1" applyFill="1" applyBorder="1" applyAlignment="1" applyProtection="1">
      <alignment horizontal="right" vertical="center" indent="1"/>
      <protection locked="0"/>
    </xf>
    <xf numFmtId="38" fontId="25" fillId="4" borderId="88" xfId="1" applyFont="1" applyFill="1" applyBorder="1" applyAlignment="1" applyProtection="1">
      <alignment horizontal="right" vertical="center" indent="1"/>
      <protection locked="0"/>
    </xf>
    <xf numFmtId="38" fontId="25" fillId="4" borderId="84" xfId="1" applyFont="1" applyFill="1" applyBorder="1" applyAlignment="1" applyProtection="1">
      <alignment horizontal="right" vertical="center" indent="1"/>
      <protection locked="0"/>
    </xf>
    <xf numFmtId="38" fontId="25" fillId="4" borderId="85" xfId="1" applyFont="1" applyFill="1" applyBorder="1" applyAlignment="1" applyProtection="1">
      <alignment horizontal="right" vertical="center" indent="1"/>
      <protection locked="0"/>
    </xf>
    <xf numFmtId="38" fontId="25" fillId="4" borderId="86" xfId="1" applyFont="1" applyFill="1" applyBorder="1" applyAlignment="1" applyProtection="1">
      <alignment horizontal="right" vertical="center" indent="1"/>
      <protection locked="0"/>
    </xf>
    <xf numFmtId="0" fontId="20" fillId="9" borderId="47" xfId="0" applyFont="1" applyFill="1" applyBorder="1" applyAlignment="1">
      <alignment horizontal="center" vertical="center"/>
    </xf>
    <xf numFmtId="0" fontId="20" fillId="9" borderId="48" xfId="0" applyFont="1" applyFill="1" applyBorder="1" applyAlignment="1">
      <alignment horizontal="center" vertical="center"/>
    </xf>
    <xf numFmtId="0" fontId="37" fillId="8" borderId="25" xfId="0" applyFont="1" applyFill="1" applyBorder="1" applyAlignment="1">
      <alignment horizontal="distributed" vertical="center" wrapText="1"/>
    </xf>
    <xf numFmtId="0" fontId="37" fillId="8" borderId="74" xfId="0" applyFont="1" applyFill="1" applyBorder="1" applyAlignment="1">
      <alignment horizontal="distributed" vertical="center" wrapText="1"/>
    </xf>
    <xf numFmtId="0" fontId="24" fillId="8" borderId="41" xfId="0" applyFont="1" applyFill="1" applyBorder="1" applyAlignment="1">
      <alignment horizontal="right" vertical="center"/>
    </xf>
    <xf numFmtId="0" fontId="24" fillId="8" borderId="42" xfId="0" applyFont="1" applyFill="1" applyBorder="1" applyAlignment="1">
      <alignment horizontal="right" vertical="center"/>
    </xf>
    <xf numFmtId="0" fontId="24" fillId="8" borderId="57" xfId="0" applyFont="1" applyFill="1" applyBorder="1" applyAlignment="1">
      <alignment horizontal="right" vertical="center"/>
    </xf>
    <xf numFmtId="0" fontId="24" fillId="8" borderId="46" xfId="0" applyFont="1" applyFill="1" applyBorder="1" applyAlignment="1">
      <alignment horizontal="left" vertical="center"/>
    </xf>
    <xf numFmtId="0" fontId="24" fillId="8" borderId="47" xfId="0" applyFont="1" applyFill="1" applyBorder="1" applyAlignment="1">
      <alignment horizontal="left" vertical="center"/>
    </xf>
    <xf numFmtId="0" fontId="24" fillId="8" borderId="49" xfId="0" applyFont="1" applyFill="1" applyBorder="1" applyAlignment="1">
      <alignment horizontal="left" vertical="center"/>
    </xf>
    <xf numFmtId="0" fontId="24" fillId="8" borderId="89"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26" xfId="0" applyFont="1" applyFill="1" applyBorder="1" applyAlignment="1">
      <alignment horizontal="center" vertical="center" wrapText="1"/>
    </xf>
    <xf numFmtId="182" fontId="10" fillId="4" borderId="25" xfId="0" applyNumberFormat="1" applyFont="1" applyFill="1" applyBorder="1" applyAlignment="1" applyProtection="1">
      <alignment horizontal="center" vertical="center"/>
      <protection locked="0"/>
    </xf>
    <xf numFmtId="182" fontId="10" fillId="4" borderId="26" xfId="0" applyNumberFormat="1" applyFont="1" applyFill="1" applyBorder="1" applyAlignment="1" applyProtection="1">
      <alignment horizontal="center" vertical="center"/>
      <protection locked="0"/>
    </xf>
    <xf numFmtId="182" fontId="10" fillId="4" borderId="74" xfId="0" applyNumberFormat="1" applyFont="1" applyFill="1" applyBorder="1" applyAlignment="1" applyProtection="1">
      <alignment horizontal="center" vertical="center"/>
      <protection locked="0"/>
    </xf>
    <xf numFmtId="182" fontId="10" fillId="4" borderId="59" xfId="0" applyNumberFormat="1" applyFont="1" applyFill="1" applyBorder="1" applyAlignment="1" applyProtection="1">
      <alignment horizontal="center" vertical="center"/>
      <protection locked="0"/>
    </xf>
    <xf numFmtId="0" fontId="14"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1" xfId="0" applyFont="1" applyBorder="1" applyAlignment="1">
      <alignment horizontal="center" vertical="center" wrapText="1"/>
    </xf>
    <xf numFmtId="0" fontId="20" fillId="9" borderId="92" xfId="0" applyFont="1" applyFill="1" applyBorder="1" applyAlignment="1">
      <alignment horizontal="center" vertical="center" wrapText="1"/>
    </xf>
    <xf numFmtId="0" fontId="20" fillId="9" borderId="47" xfId="0" applyFont="1" applyFill="1" applyBorder="1" applyAlignment="1">
      <alignment horizontal="center" vertical="center" wrapText="1"/>
    </xf>
    <xf numFmtId="0" fontId="20" fillId="9" borderId="93" xfId="0" applyFont="1" applyFill="1" applyBorder="1" applyAlignment="1">
      <alignment horizontal="center" vertical="center" wrapText="1"/>
    </xf>
    <xf numFmtId="38" fontId="25" fillId="4" borderId="87" xfId="1" applyFont="1" applyFill="1" applyBorder="1" applyAlignment="1">
      <alignment horizontal="right" vertical="center" indent="1"/>
    </xf>
    <xf numFmtId="38" fontId="25" fillId="4" borderId="9" xfId="1" applyFont="1" applyFill="1" applyBorder="1" applyAlignment="1">
      <alignment horizontal="right" vertical="center" indent="1"/>
    </xf>
    <xf numFmtId="38" fontId="25" fillId="4" borderId="88" xfId="1" applyFont="1" applyFill="1" applyBorder="1" applyAlignment="1">
      <alignment horizontal="right" vertical="center" indent="1"/>
    </xf>
    <xf numFmtId="38" fontId="25" fillId="4" borderId="84" xfId="1" applyFont="1" applyFill="1" applyBorder="1" applyAlignment="1">
      <alignment horizontal="right" vertical="center" indent="1"/>
    </xf>
    <xf numFmtId="38" fontId="25" fillId="4" borderId="85" xfId="1" applyFont="1" applyFill="1" applyBorder="1" applyAlignment="1">
      <alignment horizontal="right" vertical="center" indent="1"/>
    </xf>
    <xf numFmtId="38" fontId="25" fillId="4" borderId="86" xfId="1" applyFont="1" applyFill="1" applyBorder="1" applyAlignment="1">
      <alignment horizontal="right" vertical="center" indent="1"/>
    </xf>
  </cellXfs>
  <cellStyles count="2">
    <cellStyle name="桁区切り" xfId="1" builtinId="6"/>
    <cellStyle name="標準" xfId="0" builtinId="0"/>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theme="0" tint="-0.24994659260841701"/>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s>
  <tableStyles count="1" defaultTableStyle="TableStyleMedium2" defaultPivotStyle="PivotStyleLight16">
    <tableStyle name="Invisible" pivot="0" table="0" count="0" xr9:uid="{3386F2FF-4347-4DA8-8644-E8C03645020C}"/>
  </tableStyles>
  <colors>
    <mruColors>
      <color rgb="FFCCFFFF"/>
      <color rgb="FFFFFFCC"/>
      <color rgb="FFFFCCFF"/>
      <color rgb="FFCCFFCC"/>
      <color rgb="FF0000CC"/>
      <color rgb="FF000099"/>
      <color rgb="FF0000FF"/>
      <color rgb="FFCC00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47625</xdr:colOff>
      <xdr:row>35</xdr:row>
      <xdr:rowOff>47625</xdr:rowOff>
    </xdr:from>
    <xdr:to>
      <xdr:col>8</xdr:col>
      <xdr:colOff>0</xdr:colOff>
      <xdr:row>36</xdr:row>
      <xdr:rowOff>361950</xdr:rowOff>
    </xdr:to>
    <xdr:cxnSp macro="">
      <xdr:nvCxnSpPr>
        <xdr:cNvPr id="3" name="直線コネクタ 2">
          <a:extLst>
            <a:ext uri="{FF2B5EF4-FFF2-40B4-BE49-F238E27FC236}">
              <a16:creationId xmlns:a16="http://schemas.microsoft.com/office/drawing/2014/main" id="{112357DE-66AF-AF1F-5FB6-A1C4AD1088D4}"/>
            </a:ext>
          </a:extLst>
        </xdr:cNvPr>
        <xdr:cNvCxnSpPr/>
      </xdr:nvCxnSpPr>
      <xdr:spPr>
        <a:xfrm>
          <a:off x="247650" y="809625"/>
          <a:ext cx="1609725" cy="6953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86699</xdr:colOff>
      <xdr:row>37</xdr:row>
      <xdr:rowOff>57153</xdr:rowOff>
    </xdr:from>
    <xdr:to>
      <xdr:col>11</xdr:col>
      <xdr:colOff>266699</xdr:colOff>
      <xdr:row>40</xdr:row>
      <xdr:rowOff>146403</xdr:rowOff>
    </xdr:to>
    <xdr:sp macro="" textlink="">
      <xdr:nvSpPr>
        <xdr:cNvPr id="8" name="二等辺三角形 7">
          <a:extLst>
            <a:ext uri="{FF2B5EF4-FFF2-40B4-BE49-F238E27FC236}">
              <a16:creationId xmlns:a16="http://schemas.microsoft.com/office/drawing/2014/main" id="{0DDD3916-5F91-6407-11B4-4F11FEE5590D}"/>
            </a:ext>
          </a:extLst>
        </xdr:cNvPr>
        <xdr:cNvSpPr/>
      </xdr:nvSpPr>
      <xdr:spPr>
        <a:xfrm rot="5400000">
          <a:off x="5142224" y="10727403"/>
          <a:ext cx="756000" cy="180000"/>
        </a:xfrm>
        <a:prstGeom prst="triangle">
          <a:avLst>
            <a:gd name="adj" fmla="val 50898"/>
          </a:avLst>
        </a:prstGeom>
        <a:gradFill>
          <a:gsLst>
            <a:gs pos="0">
              <a:srgbClr val="0000CC"/>
            </a:gs>
            <a:gs pos="48000">
              <a:srgbClr val="0000CC"/>
            </a:gs>
            <a:gs pos="0">
              <a:srgbClr val="0000E2"/>
            </a:gs>
            <a:gs pos="20000">
              <a:srgbClr val="0000FF"/>
            </a:gs>
            <a:gs pos="100000">
              <a:srgbClr val="000099"/>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77173</xdr:colOff>
      <xdr:row>47</xdr:row>
      <xdr:rowOff>66675</xdr:rowOff>
    </xdr:from>
    <xdr:to>
      <xdr:col>11</xdr:col>
      <xdr:colOff>257173</xdr:colOff>
      <xdr:row>50</xdr:row>
      <xdr:rowOff>136875</xdr:rowOff>
    </xdr:to>
    <xdr:sp macro="" textlink="">
      <xdr:nvSpPr>
        <xdr:cNvPr id="10" name="二等辺三角形 9">
          <a:extLst>
            <a:ext uri="{FF2B5EF4-FFF2-40B4-BE49-F238E27FC236}">
              <a16:creationId xmlns:a16="http://schemas.microsoft.com/office/drawing/2014/main" id="{EE2944C1-4A9B-4274-A552-1249C2873A2C}"/>
            </a:ext>
          </a:extLst>
        </xdr:cNvPr>
        <xdr:cNvSpPr/>
      </xdr:nvSpPr>
      <xdr:spPr>
        <a:xfrm rot="5400000">
          <a:off x="5132698" y="12737175"/>
          <a:ext cx="756000" cy="180000"/>
        </a:xfrm>
        <a:prstGeom prst="triangle">
          <a:avLst>
            <a:gd name="adj" fmla="val 50898"/>
          </a:avLst>
        </a:prstGeom>
        <a:gradFill>
          <a:gsLst>
            <a:gs pos="0">
              <a:srgbClr val="0000CC"/>
            </a:gs>
            <a:gs pos="48000">
              <a:srgbClr val="0000CC"/>
            </a:gs>
            <a:gs pos="0">
              <a:srgbClr val="0000E2"/>
            </a:gs>
            <a:gs pos="20000">
              <a:srgbClr val="0000FF"/>
            </a:gs>
            <a:gs pos="100000">
              <a:srgbClr val="000099"/>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86699</xdr:colOff>
      <xdr:row>42</xdr:row>
      <xdr:rowOff>57153</xdr:rowOff>
    </xdr:from>
    <xdr:to>
      <xdr:col>11</xdr:col>
      <xdr:colOff>266699</xdr:colOff>
      <xdr:row>45</xdr:row>
      <xdr:rowOff>127353</xdr:rowOff>
    </xdr:to>
    <xdr:sp macro="" textlink="">
      <xdr:nvSpPr>
        <xdr:cNvPr id="14" name="二等辺三角形 13">
          <a:extLst>
            <a:ext uri="{FF2B5EF4-FFF2-40B4-BE49-F238E27FC236}">
              <a16:creationId xmlns:a16="http://schemas.microsoft.com/office/drawing/2014/main" id="{40BCCF40-9773-44DE-BDA4-2D6FDAAB35EF}"/>
            </a:ext>
          </a:extLst>
        </xdr:cNvPr>
        <xdr:cNvSpPr/>
      </xdr:nvSpPr>
      <xdr:spPr>
        <a:xfrm rot="5400000">
          <a:off x="5142224" y="11718003"/>
          <a:ext cx="756000" cy="180000"/>
        </a:xfrm>
        <a:prstGeom prst="triangle">
          <a:avLst>
            <a:gd name="adj" fmla="val 50898"/>
          </a:avLst>
        </a:prstGeom>
        <a:gradFill>
          <a:gsLst>
            <a:gs pos="0">
              <a:srgbClr val="0000CC"/>
            </a:gs>
            <a:gs pos="48000">
              <a:srgbClr val="0000CC"/>
            </a:gs>
            <a:gs pos="0">
              <a:srgbClr val="0000E2"/>
            </a:gs>
            <a:gs pos="20000">
              <a:srgbClr val="0000FF"/>
            </a:gs>
            <a:gs pos="100000">
              <a:srgbClr val="000099"/>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77173</xdr:colOff>
      <xdr:row>57</xdr:row>
      <xdr:rowOff>142878</xdr:rowOff>
    </xdr:from>
    <xdr:to>
      <xdr:col>11</xdr:col>
      <xdr:colOff>257173</xdr:colOff>
      <xdr:row>62</xdr:row>
      <xdr:rowOff>79878</xdr:rowOff>
    </xdr:to>
    <xdr:sp macro="" textlink="">
      <xdr:nvSpPr>
        <xdr:cNvPr id="16" name="二等辺三角形 15">
          <a:extLst>
            <a:ext uri="{FF2B5EF4-FFF2-40B4-BE49-F238E27FC236}">
              <a16:creationId xmlns:a16="http://schemas.microsoft.com/office/drawing/2014/main" id="{48DAD2D8-0533-4D3A-AAE5-F52E8B36048B}"/>
            </a:ext>
          </a:extLst>
        </xdr:cNvPr>
        <xdr:cNvSpPr/>
      </xdr:nvSpPr>
      <xdr:spPr>
        <a:xfrm rot="5400000">
          <a:off x="4970698" y="14994678"/>
          <a:ext cx="1080000" cy="180000"/>
        </a:xfrm>
        <a:prstGeom prst="triangle">
          <a:avLst>
            <a:gd name="adj" fmla="val 50898"/>
          </a:avLst>
        </a:prstGeom>
        <a:gradFill>
          <a:gsLst>
            <a:gs pos="0">
              <a:srgbClr val="0000CC"/>
            </a:gs>
            <a:gs pos="48000">
              <a:srgbClr val="0000CC"/>
            </a:gs>
            <a:gs pos="0">
              <a:srgbClr val="0000E2"/>
            </a:gs>
            <a:gs pos="20000">
              <a:srgbClr val="0000FF"/>
            </a:gs>
            <a:gs pos="100000">
              <a:srgbClr val="000099"/>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86698</xdr:colOff>
      <xdr:row>52</xdr:row>
      <xdr:rowOff>66675</xdr:rowOff>
    </xdr:from>
    <xdr:to>
      <xdr:col>11</xdr:col>
      <xdr:colOff>266698</xdr:colOff>
      <xdr:row>55</xdr:row>
      <xdr:rowOff>136875</xdr:rowOff>
    </xdr:to>
    <xdr:sp macro="" textlink="">
      <xdr:nvSpPr>
        <xdr:cNvPr id="18" name="二等辺三角形 17">
          <a:extLst>
            <a:ext uri="{FF2B5EF4-FFF2-40B4-BE49-F238E27FC236}">
              <a16:creationId xmlns:a16="http://schemas.microsoft.com/office/drawing/2014/main" id="{6B188E3D-EF34-423A-817C-2714D02D4445}"/>
            </a:ext>
          </a:extLst>
        </xdr:cNvPr>
        <xdr:cNvSpPr/>
      </xdr:nvSpPr>
      <xdr:spPr>
        <a:xfrm rot="5400000">
          <a:off x="5142223" y="13746825"/>
          <a:ext cx="756000" cy="180000"/>
        </a:xfrm>
        <a:prstGeom prst="triangle">
          <a:avLst>
            <a:gd name="adj" fmla="val 50898"/>
          </a:avLst>
        </a:prstGeom>
        <a:gradFill>
          <a:gsLst>
            <a:gs pos="0">
              <a:srgbClr val="0000CC"/>
            </a:gs>
            <a:gs pos="48000">
              <a:srgbClr val="0000CC"/>
            </a:gs>
            <a:gs pos="0">
              <a:srgbClr val="0000E2"/>
            </a:gs>
            <a:gs pos="20000">
              <a:srgbClr val="0000FF"/>
            </a:gs>
            <a:gs pos="100000">
              <a:srgbClr val="000099"/>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67647</xdr:colOff>
      <xdr:row>64</xdr:row>
      <xdr:rowOff>57150</xdr:rowOff>
    </xdr:from>
    <xdr:to>
      <xdr:col>11</xdr:col>
      <xdr:colOff>247647</xdr:colOff>
      <xdr:row>66</xdr:row>
      <xdr:rowOff>139950</xdr:rowOff>
    </xdr:to>
    <xdr:sp macro="" textlink="">
      <xdr:nvSpPr>
        <xdr:cNvPr id="20" name="二等辺三角形 19">
          <a:extLst>
            <a:ext uri="{FF2B5EF4-FFF2-40B4-BE49-F238E27FC236}">
              <a16:creationId xmlns:a16="http://schemas.microsoft.com/office/drawing/2014/main" id="{ED9D01B0-932C-479A-9D10-8A07BB0C4D97}"/>
            </a:ext>
          </a:extLst>
        </xdr:cNvPr>
        <xdr:cNvSpPr/>
      </xdr:nvSpPr>
      <xdr:spPr>
        <a:xfrm rot="5400000">
          <a:off x="5231172" y="16134375"/>
          <a:ext cx="540000" cy="180000"/>
        </a:xfrm>
        <a:prstGeom prst="triangle">
          <a:avLst>
            <a:gd name="adj" fmla="val 50898"/>
          </a:avLst>
        </a:prstGeom>
        <a:gradFill>
          <a:gsLst>
            <a:gs pos="0">
              <a:srgbClr val="0000CC"/>
            </a:gs>
            <a:gs pos="48000">
              <a:srgbClr val="0000CC"/>
            </a:gs>
            <a:gs pos="0">
              <a:srgbClr val="0000E2"/>
            </a:gs>
            <a:gs pos="20000">
              <a:srgbClr val="0000FF"/>
            </a:gs>
            <a:gs pos="100000">
              <a:srgbClr val="000099"/>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0A56B-C617-446E-9AFB-2AB4126ED06E}">
  <dimension ref="A1:BB70"/>
  <sheetViews>
    <sheetView showGridLines="0" showRowColHeaders="0" tabSelected="1" showWhiteSpace="0" zoomScaleNormal="100" workbookViewId="0">
      <selection activeCell="K48" sqref="I48:K51"/>
    </sheetView>
  </sheetViews>
  <sheetFormatPr defaultColWidth="0" defaultRowHeight="18.75" zeroHeight="1"/>
  <cols>
    <col min="1" max="2" width="3.625" style="1" customWidth="1"/>
    <col min="3" max="8" width="4" style="1" customWidth="1"/>
    <col min="9" max="9" width="7.625" style="1" customWidth="1"/>
    <col min="10" max="11" width="15.625" style="1" customWidth="1"/>
    <col min="12" max="12" width="4.875" style="1" customWidth="1"/>
    <col min="13" max="13" width="14.25" style="32" customWidth="1"/>
    <col min="14" max="14" width="8.875" style="2" customWidth="1"/>
    <col min="15" max="15" width="3.875" style="32" customWidth="1"/>
    <col min="16" max="16" width="8.875" style="2" customWidth="1"/>
    <col min="17" max="17" width="3.875" style="32" customWidth="1"/>
    <col min="18" max="18" width="8.875" style="1" customWidth="1"/>
    <col min="19" max="19" width="3.875" style="2" customWidth="1"/>
    <col min="20" max="20" width="12" style="1" customWidth="1"/>
    <col min="21" max="21" width="5.25" style="1" customWidth="1"/>
    <col min="22" max="22" width="2.625" style="1" customWidth="1"/>
    <col min="23" max="23" width="4.125" style="1" customWidth="1"/>
    <col min="24" max="53" width="0" hidden="1" customWidth="1"/>
    <col min="54" max="54" width="0" style="1" hidden="1" customWidth="1"/>
    <col min="55" max="16384" width="9" style="1" hidden="1"/>
  </cols>
  <sheetData>
    <row r="1" spans="1:54" ht="28.5" customHeight="1">
      <c r="A1" s="91"/>
      <c r="B1" s="91" t="s">
        <v>0</v>
      </c>
      <c r="C1" s="91" t="s">
        <v>1</v>
      </c>
      <c r="D1" s="148"/>
      <c r="E1" s="149"/>
      <c r="F1" s="148"/>
      <c r="G1" s="91"/>
      <c r="H1" s="91"/>
      <c r="I1" s="91"/>
      <c r="J1" s="91"/>
      <c r="K1" s="91"/>
      <c r="L1" s="91"/>
      <c r="M1" s="149"/>
      <c r="N1" s="148"/>
      <c r="O1" s="149"/>
      <c r="P1" s="148"/>
      <c r="Q1" s="149"/>
      <c r="R1" s="91"/>
      <c r="S1" s="148"/>
      <c r="T1" s="91"/>
      <c r="U1" s="91"/>
      <c r="V1"/>
      <c r="W1"/>
    </row>
    <row r="2" spans="1:54" s="146" customFormat="1" ht="18" customHeight="1">
      <c r="A2"/>
      <c r="B2" s="113"/>
      <c r="C2" s="114" t="s">
        <v>2</v>
      </c>
      <c r="D2" s="182" t="s">
        <v>3</v>
      </c>
      <c r="E2" s="113"/>
      <c r="F2" s="113"/>
      <c r="G2" s="113"/>
      <c r="H2" s="113"/>
      <c r="I2" s="113"/>
      <c r="J2" s="113"/>
      <c r="K2" s="113"/>
      <c r="L2" s="113"/>
      <c r="M2" s="113"/>
      <c r="N2" s="113"/>
      <c r="O2" s="113"/>
      <c r="P2" s="113"/>
      <c r="Q2" s="113"/>
      <c r="R2" s="113"/>
      <c r="S2" s="113"/>
      <c r="T2" s="113"/>
      <c r="U2"/>
      <c r="V2" s="126"/>
      <c r="W2" s="150"/>
      <c r="BB2" s="1"/>
    </row>
    <row r="3" spans="1:54" ht="18" customHeight="1">
      <c r="A3"/>
      <c r="B3" s="113"/>
      <c r="C3" s="114" t="s">
        <v>2</v>
      </c>
      <c r="D3" s="113" t="s">
        <v>4</v>
      </c>
      <c r="E3" s="113"/>
      <c r="F3" s="113"/>
      <c r="G3" s="113"/>
      <c r="H3" s="113"/>
      <c r="I3" s="113"/>
      <c r="J3" s="113"/>
      <c r="K3" s="113"/>
      <c r="L3" s="113"/>
      <c r="M3" s="113"/>
      <c r="N3" s="113"/>
      <c r="O3" s="113"/>
      <c r="P3" s="113"/>
      <c r="Q3" s="113"/>
      <c r="R3" s="113"/>
      <c r="S3" s="113"/>
      <c r="T3" s="113"/>
      <c r="U3"/>
      <c r="V3"/>
      <c r="W3" s="125"/>
    </row>
    <row r="4" spans="1:54" ht="18" customHeight="1">
      <c r="A4"/>
      <c r="B4" s="113"/>
      <c r="C4" s="114"/>
      <c r="D4" s="113" t="s">
        <v>5</v>
      </c>
      <c r="E4" s="113"/>
      <c r="F4" s="113"/>
      <c r="G4" s="113"/>
      <c r="H4" s="113"/>
      <c r="I4" s="113"/>
      <c r="J4" s="113"/>
      <c r="K4" s="113"/>
      <c r="L4" s="113"/>
      <c r="M4" s="113"/>
      <c r="N4" s="113"/>
      <c r="O4" s="113"/>
      <c r="P4" s="113"/>
      <c r="Q4" s="113"/>
      <c r="R4" s="113"/>
      <c r="S4" s="113"/>
      <c r="T4" s="113"/>
      <c r="U4"/>
      <c r="V4"/>
      <c r="W4" s="125"/>
    </row>
    <row r="5" spans="1:54" ht="18" customHeight="1">
      <c r="A5"/>
      <c r="B5" s="113"/>
      <c r="C5" s="114" t="s">
        <v>2</v>
      </c>
      <c r="D5" s="113" t="s">
        <v>6</v>
      </c>
      <c r="E5" s="113"/>
      <c r="F5" s="113"/>
      <c r="G5" s="113"/>
      <c r="H5" s="113"/>
      <c r="I5" s="113"/>
      <c r="J5" s="113"/>
      <c r="K5" s="113"/>
      <c r="L5" s="113"/>
      <c r="M5" s="113"/>
      <c r="N5" s="113"/>
      <c r="O5" s="113"/>
      <c r="P5" s="113"/>
      <c r="Q5" s="113"/>
      <c r="R5" s="113"/>
      <c r="S5" s="113"/>
      <c r="T5" s="113"/>
      <c r="U5"/>
      <c r="V5"/>
      <c r="W5" s="125"/>
    </row>
    <row r="6" spans="1:54" ht="18" customHeight="1">
      <c r="A6"/>
      <c r="B6" s="113"/>
      <c r="C6" s="114" t="s">
        <v>2</v>
      </c>
      <c r="D6" s="113" t="s">
        <v>7</v>
      </c>
      <c r="E6" s="113"/>
      <c r="F6" s="113"/>
      <c r="G6" s="113"/>
      <c r="H6" s="113"/>
      <c r="I6" s="113"/>
      <c r="J6" s="113"/>
      <c r="K6" s="113"/>
      <c r="L6" s="113"/>
      <c r="M6" s="113"/>
      <c r="N6" s="113"/>
      <c r="O6" s="113"/>
      <c r="P6" s="113"/>
      <c r="Q6" s="113"/>
      <c r="R6" s="113"/>
      <c r="S6" s="113"/>
      <c r="T6" s="113"/>
      <c r="U6"/>
      <c r="V6"/>
      <c r="W6" s="125"/>
    </row>
    <row r="7" spans="1:54" s="88" customFormat="1" ht="18" customHeight="1">
      <c r="A7"/>
      <c r="B7" s="113"/>
      <c r="C7" s="114" t="s">
        <v>2</v>
      </c>
      <c r="D7" s="113" t="s">
        <v>8</v>
      </c>
      <c r="E7" s="113"/>
      <c r="F7" s="113"/>
      <c r="G7" s="113"/>
      <c r="H7" s="113"/>
      <c r="I7" s="113"/>
      <c r="J7" s="113"/>
      <c r="K7" s="113"/>
      <c r="L7" s="113"/>
      <c r="M7" s="113"/>
      <c r="N7" s="113"/>
      <c r="O7" s="113"/>
      <c r="P7" s="113"/>
      <c r="Q7" s="113"/>
      <c r="R7" s="113"/>
      <c r="S7" s="113"/>
      <c r="T7" s="113"/>
      <c r="U7"/>
      <c r="V7"/>
      <c r="W7" s="125"/>
      <c r="BB7" s="3"/>
    </row>
    <row r="8" spans="1:54" s="89" customFormat="1" ht="18" customHeight="1">
      <c r="A8"/>
      <c r="B8" s="113"/>
      <c r="C8" s="114" t="s">
        <v>2</v>
      </c>
      <c r="D8" s="113" t="s">
        <v>9</v>
      </c>
      <c r="E8" s="113"/>
      <c r="F8" s="113"/>
      <c r="G8" s="113"/>
      <c r="H8" s="113"/>
      <c r="I8" s="113"/>
      <c r="J8" s="113"/>
      <c r="K8" s="113"/>
      <c r="L8" s="113"/>
      <c r="M8" s="113"/>
      <c r="N8" s="113"/>
      <c r="O8" s="113"/>
      <c r="P8" s="113"/>
      <c r="Q8" s="113"/>
      <c r="R8" s="113"/>
      <c r="S8" s="113"/>
      <c r="T8" s="113"/>
      <c r="U8"/>
      <c r="V8"/>
      <c r="W8" s="125"/>
      <c r="BB8" s="1"/>
    </row>
    <row r="9" spans="1:54" ht="18" customHeight="1">
      <c r="A9"/>
      <c r="B9" s="113"/>
      <c r="C9" s="114" t="s">
        <v>2</v>
      </c>
      <c r="D9" s="113" t="s">
        <v>10</v>
      </c>
      <c r="E9" s="113"/>
      <c r="F9" s="113"/>
      <c r="G9" s="113"/>
      <c r="H9" s="113"/>
      <c r="I9" s="113"/>
      <c r="J9" s="113"/>
      <c r="K9" s="113"/>
      <c r="L9" s="113"/>
      <c r="M9" s="113"/>
      <c r="N9" s="113"/>
      <c r="O9" s="113"/>
      <c r="P9" s="113"/>
      <c r="Q9" s="113"/>
      <c r="R9" s="113"/>
      <c r="S9" s="113"/>
      <c r="T9" s="113"/>
      <c r="U9"/>
      <c r="V9"/>
      <c r="W9" s="125"/>
    </row>
    <row r="10" spans="1:54" ht="18" customHeight="1">
      <c r="A10"/>
      <c r="B10" s="113"/>
      <c r="C10" s="114"/>
      <c r="D10" s="113" t="s">
        <v>11</v>
      </c>
      <c r="E10" s="113"/>
      <c r="F10" s="113"/>
      <c r="G10" s="113"/>
      <c r="H10" s="113"/>
      <c r="I10" s="113"/>
      <c r="J10" s="113"/>
      <c r="K10" s="113"/>
      <c r="L10" s="113"/>
      <c r="M10" s="113"/>
      <c r="N10" s="113"/>
      <c r="O10" s="113"/>
      <c r="P10" s="113"/>
      <c r="Q10" s="113"/>
      <c r="R10" s="113"/>
      <c r="S10" s="113"/>
      <c r="T10" s="113"/>
      <c r="U10"/>
      <c r="V10"/>
      <c r="W10" s="125"/>
    </row>
    <row r="11" spans="1:54" ht="18" customHeight="1">
      <c r="A11"/>
      <c r="B11" s="113"/>
      <c r="C11" s="114"/>
      <c r="D11" s="113" t="s">
        <v>12</v>
      </c>
      <c r="E11" s="113"/>
      <c r="F11" s="113"/>
      <c r="G11" s="113"/>
      <c r="H11" s="113"/>
      <c r="I11" s="113"/>
      <c r="J11" s="113"/>
      <c r="K11" s="113"/>
      <c r="L11" s="113"/>
      <c r="M11" s="113"/>
      <c r="N11" s="113"/>
      <c r="O11" s="113"/>
      <c r="P11" s="113"/>
      <c r="Q11" s="113"/>
      <c r="R11" s="113"/>
      <c r="S11" s="113"/>
      <c r="T11" s="113"/>
      <c r="U11"/>
      <c r="V11"/>
      <c r="W11" s="125"/>
    </row>
    <row r="12" spans="1:54" ht="18" customHeight="1">
      <c r="A12"/>
      <c r="B12" s="113"/>
      <c r="C12" s="114" t="s">
        <v>2</v>
      </c>
      <c r="D12" s="113" t="s">
        <v>13</v>
      </c>
      <c r="E12" s="113"/>
      <c r="F12" s="113"/>
      <c r="G12" s="113"/>
      <c r="H12" s="113"/>
      <c r="I12" s="113"/>
      <c r="J12" s="113"/>
      <c r="K12" s="113"/>
      <c r="L12" s="113"/>
      <c r="M12" s="113"/>
      <c r="N12" s="113"/>
      <c r="O12" s="113"/>
      <c r="P12" s="113"/>
      <c r="Q12" s="113"/>
      <c r="R12" s="113"/>
      <c r="S12" s="113"/>
      <c r="T12" s="113"/>
      <c r="U12"/>
      <c r="V12"/>
      <c r="W12" s="125"/>
    </row>
    <row r="13" spans="1:54" ht="18" customHeight="1">
      <c r="A13" s="113"/>
      <c r="B13" s="113"/>
      <c r="C13" s="113"/>
      <c r="D13" s="113"/>
      <c r="E13" s="113"/>
      <c r="F13" s="113"/>
      <c r="G13" s="113"/>
      <c r="H13" s="113"/>
      <c r="I13" s="113"/>
      <c r="J13" s="113"/>
      <c r="K13" s="113"/>
      <c r="L13" s="113"/>
      <c r="M13" s="113"/>
      <c r="N13" s="113"/>
      <c r="O13" s="113"/>
      <c r="P13" s="113"/>
      <c r="Q13" s="113"/>
      <c r="R13" s="113"/>
      <c r="S13" s="113"/>
      <c r="T13" s="113"/>
      <c r="U13" s="113"/>
      <c r="V13"/>
    </row>
    <row r="14" spans="1:54" s="147" customFormat="1" ht="28.5" customHeight="1">
      <c r="A14" s="91"/>
      <c r="B14" s="91" t="s">
        <v>0</v>
      </c>
      <c r="C14" s="91" t="s">
        <v>14</v>
      </c>
      <c r="D14" s="148"/>
      <c r="E14" s="149"/>
      <c r="F14" s="148"/>
      <c r="G14" s="91"/>
      <c r="H14" s="91"/>
      <c r="I14" s="91"/>
      <c r="J14" s="91"/>
      <c r="K14" s="91"/>
      <c r="L14" s="91"/>
      <c r="M14" s="149"/>
      <c r="N14" s="148"/>
      <c r="O14" s="149"/>
      <c r="P14" s="148"/>
      <c r="Q14" s="149"/>
      <c r="R14" s="91"/>
      <c r="S14" s="148"/>
      <c r="T14" s="91"/>
      <c r="U14" s="91"/>
      <c r="V14" s="1"/>
      <c r="W14" s="150"/>
      <c r="BB14" s="1"/>
    </row>
    <row r="15" spans="1:54" s="151" customFormat="1" ht="20.25" customHeight="1">
      <c r="C15" s="186" t="s">
        <v>15</v>
      </c>
      <c r="D15" s="180" t="s">
        <v>16</v>
      </c>
      <c r="E15" s="180"/>
      <c r="F15" s="180"/>
      <c r="V15" s="150"/>
      <c r="BB15" s="108"/>
    </row>
    <row r="16" spans="1:54" s="113" customFormat="1" ht="18" customHeight="1">
      <c r="D16" s="114" t="s">
        <v>17</v>
      </c>
      <c r="E16" s="113" t="s">
        <v>18</v>
      </c>
      <c r="V16" s="182"/>
      <c r="BB16" s="1"/>
    </row>
    <row r="17" spans="1:54" s="113" customFormat="1" ht="18" customHeight="1">
      <c r="D17" s="114" t="s">
        <v>19</v>
      </c>
      <c r="E17" s="113" t="s">
        <v>20</v>
      </c>
      <c r="BB17" s="1"/>
    </row>
    <row r="18" spans="1:54" ht="21" customHeight="1">
      <c r="A18" s="151"/>
      <c r="D18" s="151"/>
      <c r="E18" s="151"/>
      <c r="F18" s="151"/>
      <c r="G18" s="151"/>
      <c r="H18" s="151"/>
      <c r="I18" s="151"/>
      <c r="J18" s="151"/>
      <c r="K18" s="151"/>
      <c r="L18" s="151"/>
      <c r="M18" s="151"/>
      <c r="N18" s="151"/>
      <c r="O18" s="151"/>
      <c r="P18" s="151"/>
      <c r="Q18" s="151"/>
      <c r="R18" s="151"/>
      <c r="S18" s="151"/>
      <c r="T18" s="151"/>
      <c r="U18" s="151"/>
    </row>
    <row r="19" spans="1:54" s="147" customFormat="1" ht="20.25" customHeight="1">
      <c r="A19" s="151"/>
      <c r="B19" s="89"/>
      <c r="C19" s="186" t="s">
        <v>21</v>
      </c>
      <c r="D19" s="186" t="s">
        <v>22</v>
      </c>
      <c r="E19" s="180"/>
      <c r="F19" s="151"/>
      <c r="G19" s="151"/>
      <c r="H19" s="151"/>
      <c r="I19" s="151"/>
      <c r="J19" s="151"/>
      <c r="K19" s="151"/>
      <c r="L19" s="151"/>
      <c r="M19" s="151"/>
      <c r="N19" s="151"/>
      <c r="O19" s="151"/>
      <c r="P19" s="151"/>
      <c r="Q19" s="151"/>
      <c r="R19" s="151"/>
      <c r="S19" s="151"/>
      <c r="T19" s="151"/>
      <c r="U19" s="151"/>
      <c r="V19" s="1"/>
      <c r="W19" s="150"/>
      <c r="BB19" s="1"/>
    </row>
    <row r="20" spans="1:54" s="182" customFormat="1" ht="18" customHeight="1">
      <c r="A20" s="113"/>
      <c r="B20" s="113"/>
      <c r="C20" s="113"/>
      <c r="D20" s="114" t="s">
        <v>17</v>
      </c>
      <c r="E20" s="113" t="s">
        <v>23</v>
      </c>
      <c r="F20" s="113"/>
      <c r="G20" s="113"/>
      <c r="H20" s="113"/>
      <c r="I20" s="113"/>
      <c r="J20" s="113"/>
      <c r="K20" s="113"/>
      <c r="L20" s="113"/>
      <c r="M20" s="113"/>
      <c r="N20" s="113"/>
      <c r="O20" s="113"/>
      <c r="P20" s="113"/>
      <c r="Q20" s="113"/>
      <c r="R20" s="113"/>
      <c r="S20" s="113"/>
      <c r="T20" s="113"/>
      <c r="U20" s="113"/>
      <c r="BB20" s="108"/>
    </row>
    <row r="21" spans="1:54" s="182" customFormat="1" ht="18" customHeight="1">
      <c r="A21" s="113"/>
      <c r="B21" s="113"/>
      <c r="C21" s="113"/>
      <c r="D21" s="114" t="s">
        <v>19</v>
      </c>
      <c r="E21" s="113" t="s">
        <v>24</v>
      </c>
      <c r="F21" s="113"/>
      <c r="G21" s="113"/>
      <c r="H21" s="113"/>
      <c r="I21" s="113"/>
      <c r="J21" s="113"/>
      <c r="K21" s="113"/>
      <c r="L21" s="113"/>
      <c r="M21" s="113"/>
      <c r="N21" s="113"/>
      <c r="O21" s="113"/>
      <c r="P21" s="113"/>
      <c r="Q21" s="113"/>
      <c r="R21" s="113"/>
      <c r="S21" s="113"/>
      <c r="T21" s="113"/>
      <c r="U21" s="113"/>
      <c r="BB21" s="108"/>
    </row>
    <row r="22" spans="1:54" s="113" customFormat="1" ht="18" customHeight="1">
      <c r="D22" s="114"/>
      <c r="E22" s="113" t="s">
        <v>25</v>
      </c>
      <c r="F22" s="113" t="s">
        <v>26</v>
      </c>
      <c r="V22" s="182"/>
      <c r="BB22" s="1"/>
    </row>
    <row r="23" spans="1:54" s="113" customFormat="1" ht="18" customHeight="1">
      <c r="D23" s="114"/>
      <c r="E23" s="113" t="s">
        <v>25</v>
      </c>
      <c r="F23" s="113" t="s">
        <v>27</v>
      </c>
      <c r="BB23" s="1"/>
    </row>
    <row r="24" spans="1:54" s="113" customFormat="1" ht="18" customHeight="1">
      <c r="M24" s="185"/>
      <c r="N24" s="114"/>
      <c r="O24" s="185"/>
      <c r="P24" s="114"/>
      <c r="Q24" s="185"/>
      <c r="S24" s="114"/>
      <c r="BB24" s="1"/>
    </row>
    <row r="25" spans="1:54" ht="28.5" customHeight="1">
      <c r="A25" s="90"/>
      <c r="B25" s="91" t="s">
        <v>28</v>
      </c>
      <c r="C25" s="91" t="s">
        <v>29</v>
      </c>
      <c r="D25" s="92"/>
      <c r="E25" s="93"/>
      <c r="F25" s="92"/>
      <c r="G25" s="90"/>
      <c r="H25" s="90"/>
      <c r="I25" s="90"/>
      <c r="J25" s="90"/>
      <c r="K25" s="90"/>
      <c r="L25" s="90"/>
      <c r="M25" s="93"/>
      <c r="N25" s="92"/>
      <c r="O25" s="93"/>
      <c r="P25" s="92"/>
      <c r="Q25" s="93"/>
      <c r="R25" s="90"/>
      <c r="S25" s="92"/>
      <c r="T25" s="90"/>
      <c r="U25" s="90"/>
    </row>
    <row r="26" spans="1:54" ht="28.5" customHeight="1">
      <c r="A26" s="90"/>
      <c r="B26" s="91"/>
      <c r="C26" s="179" t="s">
        <v>30</v>
      </c>
      <c r="D26" s="91"/>
      <c r="E26" s="91"/>
      <c r="F26" s="91"/>
      <c r="G26" s="91"/>
      <c r="H26" s="91"/>
      <c r="I26" s="91"/>
      <c r="J26" s="91"/>
      <c r="K26" s="91"/>
      <c r="L26" s="90"/>
      <c r="M26" s="93"/>
      <c r="N26" s="90"/>
      <c r="O26" s="90"/>
      <c r="P26" s="90"/>
      <c r="Q26" s="90"/>
      <c r="R26" s="90"/>
      <c r="S26" s="90"/>
      <c r="T26" s="90"/>
      <c r="U26" s="90"/>
    </row>
    <row r="27" spans="1:54" ht="20.25" customHeight="1">
      <c r="A27" s="182"/>
      <c r="B27" s="183"/>
      <c r="C27" s="186" t="s">
        <v>15</v>
      </c>
      <c r="D27" s="186" t="s">
        <v>31</v>
      </c>
      <c r="E27" s="180"/>
      <c r="F27" s="180"/>
      <c r="G27" s="180"/>
      <c r="H27" s="180"/>
      <c r="I27" s="180"/>
      <c r="J27" s="180"/>
      <c r="K27" s="110"/>
      <c r="L27" s="110"/>
      <c r="M27" s="188"/>
      <c r="N27" s="184"/>
      <c r="O27" s="187"/>
      <c r="P27" s="184"/>
      <c r="Q27" s="176"/>
      <c r="R27" s="108"/>
      <c r="S27" s="109"/>
      <c r="T27" s="108"/>
      <c r="U27" s="108"/>
    </row>
    <row r="28" spans="1:54" s="147" customFormat="1" ht="20.25" customHeight="1">
      <c r="A28" s="112"/>
      <c r="B28" s="183"/>
      <c r="C28" s="186" t="s">
        <v>21</v>
      </c>
      <c r="D28" s="186" t="s">
        <v>32</v>
      </c>
      <c r="E28" s="186"/>
      <c r="F28" s="186"/>
      <c r="G28" s="186"/>
      <c r="H28" s="186"/>
      <c r="I28" s="186"/>
      <c r="J28" s="186"/>
      <c r="K28" s="112"/>
      <c r="L28" s="112"/>
      <c r="M28" s="160"/>
      <c r="N28" s="161"/>
      <c r="O28" s="160"/>
      <c r="P28" s="161"/>
      <c r="Q28" s="160"/>
      <c r="R28" s="112"/>
      <c r="S28" s="161"/>
      <c r="T28" s="112"/>
      <c r="U28" s="112"/>
      <c r="V28" s="146"/>
      <c r="W28" s="146"/>
      <c r="BB28" s="1"/>
    </row>
    <row r="29" spans="1:54" s="115" customFormat="1" ht="20.25" customHeight="1">
      <c r="A29" s="112"/>
      <c r="B29" s="189"/>
      <c r="C29" s="186" t="s">
        <v>33</v>
      </c>
      <c r="D29" s="186" t="s">
        <v>34</v>
      </c>
      <c r="E29" s="186"/>
      <c r="F29" s="186"/>
      <c r="G29" s="186"/>
      <c r="H29" s="186"/>
      <c r="I29" s="186"/>
      <c r="J29" s="186"/>
      <c r="K29" s="112"/>
      <c r="L29" s="112"/>
      <c r="M29" s="160"/>
      <c r="N29" s="161"/>
      <c r="O29" s="160"/>
      <c r="P29" s="161"/>
      <c r="Q29" s="160"/>
      <c r="R29" s="112"/>
      <c r="S29" s="161"/>
      <c r="T29" s="112"/>
      <c r="U29" s="112"/>
      <c r="V29" s="159"/>
      <c r="BB29" s="1"/>
    </row>
    <row r="30" spans="1:54" ht="20.25" customHeight="1">
      <c r="A30" s="182"/>
      <c r="B30" s="113"/>
      <c r="C30" s="113"/>
      <c r="D30" s="112"/>
      <c r="E30" s="182"/>
      <c r="F30" s="182"/>
      <c r="G30" s="182"/>
      <c r="H30" s="182"/>
      <c r="I30" s="182"/>
      <c r="J30" s="182"/>
      <c r="K30" s="182"/>
      <c r="L30" s="182"/>
      <c r="M30" s="182"/>
      <c r="N30" s="110"/>
      <c r="O30" s="110"/>
      <c r="P30" s="110"/>
      <c r="Q30" s="180"/>
      <c r="R30" s="180"/>
      <c r="S30" s="180"/>
      <c r="T30" s="108"/>
      <c r="U30" s="108"/>
      <c r="W30" s="159"/>
    </row>
    <row r="31" spans="1:54" ht="15" customHeight="1" thickBot="1">
      <c r="A31" s="159"/>
      <c r="C31" s="124"/>
      <c r="D31" s="159"/>
      <c r="E31" s="159"/>
      <c r="F31" s="159"/>
      <c r="G31" s="159"/>
      <c r="H31" s="159"/>
      <c r="I31" s="252" t="s">
        <v>35</v>
      </c>
      <c r="J31" s="252"/>
      <c r="K31" s="197" t="s">
        <v>36</v>
      </c>
      <c r="L31" s="159"/>
      <c r="M31" s="151"/>
      <c r="N31" s="151"/>
      <c r="O31" s="151"/>
      <c r="P31" s="151"/>
      <c r="Q31" s="151"/>
      <c r="R31" s="151"/>
      <c r="S31" s="151"/>
      <c r="T31" s="151"/>
      <c r="U31" s="151"/>
    </row>
    <row r="32" spans="1:54" s="159" customFormat="1" ht="30" customHeight="1">
      <c r="A32" s="1"/>
      <c r="B32" s="1"/>
      <c r="C32" s="193"/>
      <c r="D32" s="276" t="s">
        <v>37</v>
      </c>
      <c r="E32" s="276"/>
      <c r="F32" s="276"/>
      <c r="G32" s="276"/>
      <c r="H32" s="177"/>
      <c r="I32" s="287"/>
      <c r="J32" s="288"/>
      <c r="K32" s="225" t="str">
        <f>IF(I32="","",I32*1)</f>
        <v/>
      </c>
      <c r="L32" s="1"/>
      <c r="M32" s="32"/>
      <c r="N32" s="2"/>
      <c r="O32" s="32"/>
      <c r="P32" s="2"/>
      <c r="Q32" s="32"/>
      <c r="R32" s="1"/>
      <c r="S32" s="2"/>
      <c r="T32" s="1"/>
      <c r="U32" s="1"/>
      <c r="V32" s="1"/>
      <c r="W32" s="1"/>
      <c r="BB32" s="3"/>
    </row>
    <row r="33" spans="1:54" ht="30" customHeight="1" thickBot="1">
      <c r="C33" s="194"/>
      <c r="D33" s="277" t="s">
        <v>38</v>
      </c>
      <c r="E33" s="277"/>
      <c r="F33" s="277"/>
      <c r="G33" s="277"/>
      <c r="H33" s="178"/>
      <c r="I33" s="289"/>
      <c r="J33" s="290"/>
      <c r="K33" s="225" t="str">
        <f>IF(I33="","",I33*1)</f>
        <v/>
      </c>
      <c r="V33" s="89"/>
      <c r="W33" s="89"/>
    </row>
    <row r="34" spans="1:54" s="124" customFormat="1" ht="19.5" customHeight="1" thickBot="1">
      <c r="A34" s="1"/>
      <c r="B34" s="1"/>
      <c r="C34" s="1"/>
      <c r="D34" s="1"/>
      <c r="E34" s="1"/>
      <c r="F34" s="1"/>
      <c r="G34" s="1"/>
      <c r="H34" s="1"/>
      <c r="I34" s="1"/>
      <c r="J34" s="1"/>
      <c r="K34" s="1"/>
      <c r="L34" s="1"/>
      <c r="M34" s="1"/>
      <c r="N34" s="1"/>
      <c r="O34" s="1"/>
      <c r="P34" s="1"/>
      <c r="Q34" s="1"/>
      <c r="R34" s="1"/>
      <c r="S34" s="1"/>
      <c r="T34" s="1"/>
      <c r="U34" s="1"/>
      <c r="V34" s="151"/>
      <c r="W34" s="151"/>
      <c r="BB34" s="1"/>
    </row>
    <row r="35" spans="1:54" ht="30" customHeight="1" thickBot="1">
      <c r="A35" s="112"/>
      <c r="B35" s="162"/>
      <c r="C35" s="165"/>
      <c r="D35" s="166"/>
      <c r="E35" s="167"/>
      <c r="F35" s="191"/>
      <c r="G35" s="191" t="s">
        <v>39</v>
      </c>
      <c r="H35" s="191"/>
      <c r="I35" s="191"/>
      <c r="J35" s="191"/>
      <c r="K35" s="192"/>
      <c r="L35" s="112"/>
      <c r="M35" s="168"/>
      <c r="N35" s="169"/>
      <c r="O35" s="170"/>
      <c r="P35" s="190" t="s">
        <v>40</v>
      </c>
      <c r="Q35" s="170"/>
      <c r="R35" s="171"/>
      <c r="S35" s="169"/>
      <c r="T35" s="171"/>
      <c r="U35" s="172"/>
      <c r="V35" s="161"/>
      <c r="W35" s="162"/>
    </row>
    <row r="36" spans="1:54" ht="30" customHeight="1">
      <c r="C36" s="278" t="s">
        <v>41</v>
      </c>
      <c r="D36" s="279"/>
      <c r="E36" s="279"/>
      <c r="F36" s="279"/>
      <c r="G36" s="279"/>
      <c r="H36" s="280"/>
      <c r="I36" s="284" t="s">
        <v>42</v>
      </c>
      <c r="J36" s="285"/>
      <c r="K36" s="286"/>
      <c r="M36" s="154"/>
      <c r="N36" s="155"/>
      <c r="O36" s="155"/>
      <c r="P36" s="158" t="s">
        <v>43</v>
      </c>
      <c r="Q36" s="155"/>
      <c r="R36" s="155"/>
      <c r="S36" s="155"/>
      <c r="T36" s="156"/>
      <c r="U36" s="157"/>
      <c r="W36" s="162"/>
    </row>
    <row r="37" spans="1:54" s="162" customFormat="1" ht="30" customHeight="1" thickBot="1">
      <c r="A37" s="1"/>
      <c r="B37" s="1"/>
      <c r="C37" s="281" t="s">
        <v>44</v>
      </c>
      <c r="D37" s="282"/>
      <c r="E37" s="282"/>
      <c r="F37" s="282"/>
      <c r="G37" s="282"/>
      <c r="H37" s="283"/>
      <c r="I37" s="195" t="s">
        <v>45</v>
      </c>
      <c r="J37" s="195" t="s">
        <v>46</v>
      </c>
      <c r="K37" s="196" t="s">
        <v>47</v>
      </c>
      <c r="L37" s="3"/>
      <c r="M37" s="173" t="s">
        <v>48</v>
      </c>
      <c r="N37" s="174" t="s">
        <v>49</v>
      </c>
      <c r="O37" s="181"/>
      <c r="P37" s="297" t="s">
        <v>50</v>
      </c>
      <c r="Q37" s="298"/>
      <c r="R37" s="297" t="s">
        <v>51</v>
      </c>
      <c r="S37" s="299"/>
      <c r="T37" s="274" t="s">
        <v>52</v>
      </c>
      <c r="U37" s="275"/>
      <c r="V37" s="1"/>
      <c r="W37" s="1"/>
      <c r="BB37" s="203"/>
    </row>
    <row r="38" spans="1:54" s="162" customFormat="1" ht="19.5" hidden="1" customHeight="1">
      <c r="A38" s="1"/>
      <c r="B38" s="1"/>
      <c r="C38" s="253" t="s">
        <v>53</v>
      </c>
      <c r="D38" s="254"/>
      <c r="E38" s="254"/>
      <c r="F38" s="254"/>
      <c r="G38" s="254"/>
      <c r="H38" s="255"/>
      <c r="I38" s="262"/>
      <c r="J38" s="300"/>
      <c r="K38" s="303"/>
      <c r="L38" s="3"/>
      <c r="M38" s="117" t="s">
        <v>54</v>
      </c>
      <c r="N38" s="291" t="s">
        <v>55</v>
      </c>
      <c r="O38" s="292"/>
      <c r="P38" s="137">
        <v>60</v>
      </c>
      <c r="Q38" s="94" t="s">
        <v>56</v>
      </c>
      <c r="R38" s="140" t="s">
        <v>57</v>
      </c>
      <c r="S38" s="141"/>
      <c r="T38" s="95"/>
      <c r="U38" s="96"/>
      <c r="V38" s="161"/>
      <c r="W38" s="113"/>
      <c r="BB38" s="203"/>
    </row>
    <row r="39" spans="1:54" s="113" customFormat="1" ht="19.5" hidden="1" customHeight="1">
      <c r="A39" s="1"/>
      <c r="B39" s="110"/>
      <c r="C39" s="256"/>
      <c r="D39" s="257"/>
      <c r="E39" s="257"/>
      <c r="F39" s="257"/>
      <c r="G39" s="257"/>
      <c r="H39" s="258"/>
      <c r="I39" s="263"/>
      <c r="J39" s="301"/>
      <c r="K39" s="304"/>
      <c r="L39" s="3"/>
      <c r="M39" s="100" t="s">
        <v>58</v>
      </c>
      <c r="N39" s="293"/>
      <c r="O39" s="294"/>
      <c r="P39" s="138">
        <v>60</v>
      </c>
      <c r="Q39" s="83" t="s">
        <v>56</v>
      </c>
      <c r="R39" s="142" t="s">
        <v>59</v>
      </c>
      <c r="S39" s="143"/>
      <c r="T39" s="115" t="s">
        <v>60</v>
      </c>
      <c r="U39" s="82"/>
      <c r="V39" s="1"/>
      <c r="W39" s="1"/>
      <c r="BB39" s="1"/>
    </row>
    <row r="40" spans="1:54" ht="19.5" hidden="1" customHeight="1">
      <c r="B40" s="110"/>
      <c r="C40" s="256"/>
      <c r="D40" s="257"/>
      <c r="E40" s="257"/>
      <c r="F40" s="257"/>
      <c r="G40" s="257"/>
      <c r="H40" s="258"/>
      <c r="I40" s="263"/>
      <c r="J40" s="301"/>
      <c r="K40" s="304"/>
      <c r="L40" s="3"/>
      <c r="M40" s="136" t="s">
        <v>61</v>
      </c>
      <c r="N40" s="295"/>
      <c r="O40" s="296"/>
      <c r="P40" s="139">
        <v>60</v>
      </c>
      <c r="Q40" s="98" t="s">
        <v>56</v>
      </c>
      <c r="R40" s="144">
        <v>20</v>
      </c>
      <c r="S40" s="145" t="s">
        <v>62</v>
      </c>
      <c r="T40" s="37" t="s">
        <v>63</v>
      </c>
      <c r="U40" s="99"/>
    </row>
    <row r="41" spans="1:54" ht="19.5" hidden="1" customHeight="1" thickBot="1">
      <c r="B41" s="110"/>
      <c r="C41" s="259"/>
      <c r="D41" s="260"/>
      <c r="E41" s="260"/>
      <c r="F41" s="260"/>
      <c r="G41" s="260"/>
      <c r="H41" s="261"/>
      <c r="I41" s="264"/>
      <c r="J41" s="302"/>
      <c r="K41" s="305"/>
      <c r="L41" s="3"/>
      <c r="M41" s="131" t="s">
        <v>64</v>
      </c>
      <c r="N41" s="132"/>
      <c r="O41" s="133"/>
      <c r="P41" s="132"/>
      <c r="Q41" s="133"/>
      <c r="R41" s="134"/>
      <c r="S41" s="133"/>
      <c r="T41" s="132"/>
      <c r="U41" s="135"/>
    </row>
    <row r="42" spans="1:54" ht="9" hidden="1" customHeight="1" thickBot="1">
      <c r="B42" s="110"/>
      <c r="C42" s="110"/>
      <c r="D42" s="110"/>
      <c r="I42" s="113"/>
      <c r="J42" s="113"/>
      <c r="K42" s="113"/>
      <c r="N42" s="1"/>
      <c r="O42" s="1"/>
      <c r="P42" s="1"/>
      <c r="Q42" s="1"/>
      <c r="S42" s="1"/>
    </row>
    <row r="43" spans="1:54" ht="19.5" customHeight="1">
      <c r="B43" s="110"/>
      <c r="C43" s="253" t="s">
        <v>65</v>
      </c>
      <c r="D43" s="254"/>
      <c r="E43" s="254"/>
      <c r="F43" s="254"/>
      <c r="G43" s="254"/>
      <c r="H43" s="255"/>
      <c r="I43" s="265"/>
      <c r="J43" s="268"/>
      <c r="K43" s="271"/>
      <c r="L43" s="3"/>
      <c r="M43" s="117" t="s">
        <v>54</v>
      </c>
      <c r="N43" s="240"/>
      <c r="O43" s="94" t="s">
        <v>66</v>
      </c>
      <c r="P43" s="120">
        <v>60</v>
      </c>
      <c r="Q43" s="118" t="s">
        <v>56</v>
      </c>
      <c r="R43" s="119" t="s">
        <v>57</v>
      </c>
      <c r="S43" s="118"/>
      <c r="T43" s="121">
        <f>計算式!H20</f>
        <v>0</v>
      </c>
      <c r="U43" s="122" t="s">
        <v>67</v>
      </c>
    </row>
    <row r="44" spans="1:54" ht="19.5" customHeight="1">
      <c r="B44" s="110"/>
      <c r="C44" s="256"/>
      <c r="D44" s="257"/>
      <c r="E44" s="257"/>
      <c r="F44" s="257"/>
      <c r="G44" s="257"/>
      <c r="H44" s="258"/>
      <c r="I44" s="266"/>
      <c r="J44" s="269"/>
      <c r="K44" s="272"/>
      <c r="L44" s="3"/>
      <c r="M44" s="100" t="s">
        <v>58</v>
      </c>
      <c r="N44" s="241"/>
      <c r="O44" s="83" t="s">
        <v>66</v>
      </c>
      <c r="P44" s="241"/>
      <c r="Q44" s="103" t="s">
        <v>56</v>
      </c>
      <c r="R44" s="14" t="s">
        <v>57</v>
      </c>
      <c r="S44" s="103"/>
      <c r="T44" s="101">
        <f>計算式!H22</f>
        <v>0</v>
      </c>
      <c r="U44" s="102" t="s">
        <v>68</v>
      </c>
    </row>
    <row r="45" spans="1:54" ht="19.5" customHeight="1">
      <c r="B45" s="110"/>
      <c r="C45" s="256"/>
      <c r="D45" s="257"/>
      <c r="E45" s="257"/>
      <c r="F45" s="257"/>
      <c r="G45" s="257"/>
      <c r="H45" s="258"/>
      <c r="I45" s="266"/>
      <c r="J45" s="269"/>
      <c r="K45" s="272"/>
      <c r="L45" s="3"/>
      <c r="M45" s="100" t="s">
        <v>69</v>
      </c>
      <c r="N45" s="241"/>
      <c r="O45" s="83" t="s">
        <v>66</v>
      </c>
      <c r="P45" s="241"/>
      <c r="Q45" s="103" t="s">
        <v>56</v>
      </c>
      <c r="R45" s="242"/>
      <c r="S45" s="103" t="s">
        <v>62</v>
      </c>
      <c r="T45" s="101">
        <f>計算式!I22</f>
        <v>0</v>
      </c>
      <c r="U45" s="102" t="s">
        <v>68</v>
      </c>
    </row>
    <row r="46" spans="1:54" ht="19.5" customHeight="1" thickBot="1">
      <c r="B46" s="110"/>
      <c r="C46" s="259"/>
      <c r="D46" s="260"/>
      <c r="E46" s="260"/>
      <c r="F46" s="260"/>
      <c r="G46" s="260"/>
      <c r="H46" s="261"/>
      <c r="I46" s="267"/>
      <c r="J46" s="270"/>
      <c r="K46" s="273"/>
      <c r="L46" s="3"/>
      <c r="M46" s="127" t="str">
        <f>IF(I43="","",IF(計算式!H9=2,"選択割合の合計が、〔原資の残割合〕と相違します。",""))</f>
        <v/>
      </c>
      <c r="N46" s="128"/>
      <c r="O46" s="128"/>
      <c r="P46" s="128"/>
      <c r="Q46" s="128"/>
      <c r="R46" s="128"/>
      <c r="S46" s="128"/>
      <c r="T46" s="129"/>
      <c r="U46" s="130"/>
    </row>
    <row r="47" spans="1:54" ht="9" customHeight="1" thickBot="1">
      <c r="B47" s="110"/>
      <c r="C47" s="110"/>
      <c r="D47" s="110"/>
      <c r="I47" s="113"/>
      <c r="J47" s="113"/>
      <c r="K47" s="113"/>
      <c r="N47" s="32"/>
      <c r="P47" s="32"/>
      <c r="R47" s="32"/>
      <c r="S47" s="32"/>
      <c r="T47" s="40"/>
      <c r="U47" s="32"/>
    </row>
    <row r="48" spans="1:54" ht="19.5" customHeight="1">
      <c r="B48" s="110"/>
      <c r="C48" s="253" t="s">
        <v>70</v>
      </c>
      <c r="D48" s="254"/>
      <c r="E48" s="254"/>
      <c r="F48" s="254"/>
      <c r="G48" s="254"/>
      <c r="H48" s="255"/>
      <c r="I48" s="265"/>
      <c r="J48" s="268"/>
      <c r="K48" s="271"/>
      <c r="L48" s="3"/>
      <c r="M48" s="117" t="s">
        <v>54</v>
      </c>
      <c r="N48" s="243"/>
      <c r="O48" s="118" t="s">
        <v>66</v>
      </c>
      <c r="P48" s="119">
        <v>60</v>
      </c>
      <c r="Q48" s="94" t="s">
        <v>56</v>
      </c>
      <c r="R48" s="120" t="s">
        <v>57</v>
      </c>
      <c r="S48" s="94"/>
      <c r="T48" s="123" t="str">
        <f>計算式!J20</f>
        <v>割合選択はできません</v>
      </c>
      <c r="U48" s="122" t="str">
        <f>IF(計算式!J3=0,"円","")</f>
        <v/>
      </c>
    </row>
    <row r="49" spans="1:23" ht="19.5" customHeight="1">
      <c r="B49" s="110"/>
      <c r="C49" s="256"/>
      <c r="D49" s="257"/>
      <c r="E49" s="257"/>
      <c r="F49" s="257"/>
      <c r="G49" s="257"/>
      <c r="H49" s="258"/>
      <c r="I49" s="266"/>
      <c r="J49" s="269"/>
      <c r="K49" s="272"/>
      <c r="L49" s="3"/>
      <c r="M49" s="100" t="s">
        <v>58</v>
      </c>
      <c r="N49" s="244"/>
      <c r="O49" s="103" t="s">
        <v>66</v>
      </c>
      <c r="P49" s="14">
        <v>60</v>
      </c>
      <c r="Q49" s="83" t="s">
        <v>56</v>
      </c>
      <c r="R49" s="7" t="s">
        <v>57</v>
      </c>
      <c r="S49" s="83"/>
      <c r="T49" s="105" t="str">
        <f>計算式!J22</f>
        <v>割合選択はできません</v>
      </c>
      <c r="U49" s="102" t="str">
        <f>IF(計算式!J3=0,"円/年","")</f>
        <v/>
      </c>
    </row>
    <row r="50" spans="1:23" ht="19.5" customHeight="1">
      <c r="B50" s="110"/>
      <c r="C50" s="256"/>
      <c r="D50" s="257"/>
      <c r="E50" s="257"/>
      <c r="F50" s="257"/>
      <c r="G50" s="257"/>
      <c r="H50" s="258"/>
      <c r="I50" s="266"/>
      <c r="J50" s="269"/>
      <c r="K50" s="272"/>
      <c r="L50" s="3"/>
      <c r="M50" s="85" t="str">
        <f>IF(I48="","",IF(I48&lt;100,"割合の選択はできません（試算できません）。一時金か年金のどちらか片方での受給となります。",""))</f>
        <v/>
      </c>
      <c r="N50" s="44"/>
      <c r="O50" s="44"/>
      <c r="P50" s="45"/>
      <c r="Q50" s="44"/>
      <c r="R50" s="44"/>
      <c r="S50" s="44"/>
      <c r="T50" s="46"/>
      <c r="U50" s="106"/>
    </row>
    <row r="51" spans="1:23" ht="19.5" customHeight="1" thickBot="1">
      <c r="B51" s="110"/>
      <c r="C51" s="259"/>
      <c r="D51" s="260"/>
      <c r="E51" s="260"/>
      <c r="F51" s="260"/>
      <c r="G51" s="260"/>
      <c r="H51" s="261"/>
      <c r="I51" s="267"/>
      <c r="J51" s="270"/>
      <c r="K51" s="273"/>
      <c r="L51" s="3"/>
      <c r="M51" s="84" t="str">
        <f>IF(計算式!J9=2,"選択割合の合計が、〔原資の残割合〕と相違します。","")</f>
        <v/>
      </c>
      <c r="N51" s="47"/>
      <c r="O51" s="42"/>
      <c r="P51" s="48"/>
      <c r="Q51" s="42"/>
      <c r="R51" s="49"/>
      <c r="S51" s="42"/>
      <c r="T51" s="43"/>
      <c r="U51" s="97"/>
    </row>
    <row r="52" spans="1:23" ht="9" customHeight="1" thickBot="1">
      <c r="B52" s="110"/>
      <c r="C52" s="110"/>
      <c r="D52" s="110"/>
      <c r="I52" s="113"/>
      <c r="J52" s="113"/>
      <c r="K52" s="113"/>
      <c r="M52" s="1"/>
      <c r="N52" s="1"/>
      <c r="O52" s="1"/>
      <c r="P52" s="1"/>
      <c r="Q52" s="1"/>
      <c r="S52" s="1"/>
    </row>
    <row r="53" spans="1:23" ht="19.5" customHeight="1">
      <c r="B53" s="110"/>
      <c r="C53" s="253" t="s">
        <v>71</v>
      </c>
      <c r="D53" s="254"/>
      <c r="E53" s="254"/>
      <c r="F53" s="254"/>
      <c r="G53" s="254"/>
      <c r="H53" s="255"/>
      <c r="I53" s="265"/>
      <c r="J53" s="268"/>
      <c r="K53" s="271"/>
      <c r="L53" s="3"/>
      <c r="M53" s="117" t="s">
        <v>54</v>
      </c>
      <c r="N53" s="243"/>
      <c r="O53" s="118" t="s">
        <v>66</v>
      </c>
      <c r="P53" s="119">
        <v>60</v>
      </c>
      <c r="Q53" s="94" t="s">
        <v>56</v>
      </c>
      <c r="R53" s="120" t="s">
        <v>57</v>
      </c>
      <c r="S53" s="118"/>
      <c r="T53" s="163" t="str">
        <f>計算式!K20</f>
        <v>割合選択はできません</v>
      </c>
      <c r="U53" s="122" t="str">
        <f>IF(計算式!K3=0,"円","")</f>
        <v/>
      </c>
    </row>
    <row r="54" spans="1:23" ht="19.5" customHeight="1">
      <c r="B54" s="110"/>
      <c r="C54" s="256"/>
      <c r="D54" s="257"/>
      <c r="E54" s="257"/>
      <c r="F54" s="257"/>
      <c r="G54" s="257"/>
      <c r="H54" s="258"/>
      <c r="I54" s="266"/>
      <c r="J54" s="269"/>
      <c r="K54" s="272"/>
      <c r="L54" s="3"/>
      <c r="M54" s="100" t="s">
        <v>58</v>
      </c>
      <c r="N54" s="244"/>
      <c r="O54" s="103" t="s">
        <v>66</v>
      </c>
      <c r="P54" s="14">
        <v>60</v>
      </c>
      <c r="Q54" s="83" t="s">
        <v>56</v>
      </c>
      <c r="R54" s="7" t="s">
        <v>57</v>
      </c>
      <c r="S54" s="103"/>
      <c r="T54" s="164" t="str">
        <f>計算式!K22</f>
        <v>割合選択はできません</v>
      </c>
      <c r="U54" s="102" t="str">
        <f>IF(計算式!K3=0,"円/年","")</f>
        <v/>
      </c>
    </row>
    <row r="55" spans="1:23" ht="19.5" customHeight="1">
      <c r="B55" s="110"/>
      <c r="C55" s="256"/>
      <c r="D55" s="257"/>
      <c r="E55" s="257"/>
      <c r="F55" s="257"/>
      <c r="G55" s="257"/>
      <c r="H55" s="258"/>
      <c r="I55" s="266"/>
      <c r="J55" s="269"/>
      <c r="K55" s="272"/>
      <c r="L55" s="3"/>
      <c r="M55" s="86" t="str">
        <f>IF(I53="","",IF(I53&lt;100,"割合の選択はできません（試算できません）。一時金か年金のどちらか片方での受給となります。",""))</f>
        <v/>
      </c>
      <c r="N55" s="44"/>
      <c r="O55" s="44"/>
      <c r="P55" s="45"/>
      <c r="Q55" s="44"/>
      <c r="R55" s="44"/>
      <c r="S55" s="44"/>
      <c r="T55" s="50"/>
      <c r="U55" s="106"/>
    </row>
    <row r="56" spans="1:23" ht="19.5" customHeight="1" thickBot="1">
      <c r="B56" s="110"/>
      <c r="C56" s="259"/>
      <c r="D56" s="260"/>
      <c r="E56" s="260"/>
      <c r="F56" s="260"/>
      <c r="G56" s="260"/>
      <c r="H56" s="261"/>
      <c r="I56" s="267"/>
      <c r="J56" s="270"/>
      <c r="K56" s="273"/>
      <c r="L56" s="3"/>
      <c r="M56" s="84" t="str">
        <f>IF(計算式!K9=2,"選択割合の合計が、〔原資の残割合〕と相違します。","")</f>
        <v/>
      </c>
      <c r="N56" s="48"/>
      <c r="O56" s="48"/>
      <c r="P56" s="48"/>
      <c r="Q56" s="48"/>
      <c r="R56" s="48"/>
      <c r="S56" s="48"/>
      <c r="T56" s="43"/>
      <c r="U56" s="97"/>
    </row>
    <row r="57" spans="1:23" ht="9" customHeight="1" thickBot="1">
      <c r="A57" s="2"/>
      <c r="B57" s="111"/>
      <c r="C57" s="111"/>
      <c r="D57" s="111"/>
      <c r="E57" s="2"/>
      <c r="F57" s="2"/>
      <c r="G57" s="2"/>
      <c r="H57" s="2"/>
      <c r="I57" s="114"/>
      <c r="J57" s="114"/>
      <c r="K57" s="114"/>
      <c r="L57" s="2"/>
      <c r="M57" s="2"/>
      <c r="O57" s="2"/>
      <c r="Q57" s="2"/>
      <c r="R57" s="2"/>
      <c r="T57" s="2"/>
      <c r="U57" s="2"/>
    </row>
    <row r="58" spans="1:23" ht="19.5" customHeight="1">
      <c r="B58" s="110"/>
      <c r="C58" s="253" t="s">
        <v>72</v>
      </c>
      <c r="D58" s="254"/>
      <c r="E58" s="254"/>
      <c r="F58" s="254"/>
      <c r="G58" s="254"/>
      <c r="H58" s="255"/>
      <c r="I58" s="265"/>
      <c r="J58" s="268"/>
      <c r="K58" s="271"/>
      <c r="L58" s="3"/>
      <c r="M58" s="117" t="s">
        <v>54</v>
      </c>
      <c r="N58" s="243"/>
      <c r="O58" s="118" t="s">
        <v>66</v>
      </c>
      <c r="P58" s="119">
        <v>60</v>
      </c>
      <c r="Q58" s="94" t="s">
        <v>56</v>
      </c>
      <c r="R58" s="120" t="s">
        <v>57</v>
      </c>
      <c r="S58" s="118"/>
      <c r="T58" s="121">
        <f>計算式!L20</f>
        <v>0</v>
      </c>
      <c r="U58" s="122" t="s">
        <v>67</v>
      </c>
      <c r="W58" s="2"/>
    </row>
    <row r="59" spans="1:23" ht="19.5" customHeight="1">
      <c r="B59" s="110"/>
      <c r="C59" s="256"/>
      <c r="D59" s="257"/>
      <c r="E59" s="257"/>
      <c r="F59" s="257"/>
      <c r="G59" s="257"/>
      <c r="H59" s="258"/>
      <c r="I59" s="266"/>
      <c r="J59" s="269"/>
      <c r="K59" s="272"/>
      <c r="L59" s="3"/>
      <c r="M59" s="100" t="s">
        <v>58</v>
      </c>
      <c r="N59" s="244"/>
      <c r="O59" s="103" t="s">
        <v>66</v>
      </c>
      <c r="P59" s="242"/>
      <c r="Q59" s="83" t="s">
        <v>56</v>
      </c>
      <c r="R59" s="7" t="s">
        <v>57</v>
      </c>
      <c r="S59" s="103"/>
      <c r="T59" s="101">
        <f>計算式!L22</f>
        <v>0</v>
      </c>
      <c r="U59" s="102" t="s">
        <v>68</v>
      </c>
    </row>
    <row r="60" spans="1:23" ht="19.5" customHeight="1">
      <c r="B60" s="110"/>
      <c r="C60" s="256"/>
      <c r="D60" s="257"/>
      <c r="E60" s="257"/>
      <c r="F60" s="257"/>
      <c r="G60" s="257"/>
      <c r="H60" s="258"/>
      <c r="I60" s="266"/>
      <c r="J60" s="269"/>
      <c r="K60" s="272"/>
      <c r="L60" s="3"/>
      <c r="M60" s="100" t="s">
        <v>69</v>
      </c>
      <c r="N60" s="244"/>
      <c r="O60" s="103" t="s">
        <v>66</v>
      </c>
      <c r="P60" s="242"/>
      <c r="Q60" s="83" t="s">
        <v>56</v>
      </c>
      <c r="R60" s="241"/>
      <c r="S60" s="103" t="s">
        <v>62</v>
      </c>
      <c r="T60" s="101">
        <f>計算式!M22</f>
        <v>0</v>
      </c>
      <c r="U60" s="102" t="s">
        <v>68</v>
      </c>
      <c r="V60" s="2"/>
    </row>
    <row r="61" spans="1:23" ht="19.5" customHeight="1">
      <c r="B61" s="110"/>
      <c r="C61" s="256"/>
      <c r="D61" s="257"/>
      <c r="E61" s="257"/>
      <c r="F61" s="257"/>
      <c r="G61" s="257"/>
      <c r="H61" s="258"/>
      <c r="I61" s="266"/>
      <c r="J61" s="269"/>
      <c r="K61" s="272"/>
      <c r="L61" s="3"/>
      <c r="M61" s="175" t="s">
        <v>73</v>
      </c>
      <c r="N61" s="45"/>
      <c r="O61" s="44"/>
      <c r="P61" s="45"/>
      <c r="Q61" s="44"/>
      <c r="R61" s="80"/>
      <c r="S61" s="45"/>
      <c r="T61" s="104"/>
      <c r="U61" s="107"/>
    </row>
    <row r="62" spans="1:23" ht="19.5" customHeight="1">
      <c r="B62" s="110"/>
      <c r="C62" s="256"/>
      <c r="D62" s="257"/>
      <c r="E62" s="257"/>
      <c r="F62" s="257"/>
      <c r="G62" s="257"/>
      <c r="H62" s="258"/>
      <c r="I62" s="266"/>
      <c r="J62" s="269"/>
      <c r="K62" s="272"/>
      <c r="L62" s="3"/>
      <c r="M62" s="87" t="str">
        <f>IF(I58="","",IF(計算式!L9=2,"選択割合の合計が、〔原資の残割合〕と相違します。",""))</f>
        <v/>
      </c>
      <c r="N62" s="45"/>
      <c r="O62" s="44"/>
      <c r="P62" s="45"/>
      <c r="Q62" s="44"/>
      <c r="R62" s="80"/>
      <c r="S62" s="45"/>
      <c r="T62" s="104"/>
      <c r="U62" s="107"/>
    </row>
    <row r="63" spans="1:23" ht="19.5" customHeight="1" thickBot="1">
      <c r="B63" s="110"/>
      <c r="C63" s="259"/>
      <c r="D63" s="260"/>
      <c r="E63" s="260"/>
      <c r="F63" s="260"/>
      <c r="G63" s="260"/>
      <c r="H63" s="261"/>
      <c r="I63" s="267"/>
      <c r="J63" s="270"/>
      <c r="K63" s="273"/>
      <c r="L63" s="3"/>
      <c r="M63" s="84" t="str">
        <f>IF(I58="","",IF(計算式!L15=2,"他の年金部分に60歳支給開始があるため、終身年金は60歳支給開始となります。",""))</f>
        <v/>
      </c>
      <c r="N63" s="48"/>
      <c r="O63" s="42"/>
      <c r="P63" s="48"/>
      <c r="Q63" s="42"/>
      <c r="R63" s="49"/>
      <c r="S63" s="48"/>
      <c r="T63" s="51"/>
      <c r="U63" s="52"/>
      <c r="W63" s="3"/>
    </row>
    <row r="64" spans="1:23" ht="9" customHeight="1" thickBot="1">
      <c r="B64" s="110"/>
      <c r="C64" s="110"/>
      <c r="D64" s="110"/>
      <c r="I64" s="113"/>
      <c r="J64" s="113"/>
      <c r="K64" s="113"/>
      <c r="M64" s="1"/>
      <c r="N64" s="1"/>
      <c r="O64" s="1"/>
      <c r="P64" s="1"/>
      <c r="Q64" s="1"/>
      <c r="S64" s="1"/>
    </row>
    <row r="65" spans="2:22" ht="19.5" customHeight="1">
      <c r="B65" s="110"/>
      <c r="C65" s="253" t="s">
        <v>74</v>
      </c>
      <c r="D65" s="254"/>
      <c r="E65" s="254"/>
      <c r="F65" s="254"/>
      <c r="G65" s="254"/>
      <c r="H65" s="255"/>
      <c r="I65" s="265"/>
      <c r="J65" s="268"/>
      <c r="K65" s="271"/>
      <c r="L65" s="3"/>
      <c r="M65" s="226" t="s">
        <v>54</v>
      </c>
      <c r="N65" s="245"/>
      <c r="O65" s="227" t="s">
        <v>66</v>
      </c>
      <c r="P65" s="228">
        <v>60</v>
      </c>
      <c r="Q65" s="229" t="s">
        <v>56</v>
      </c>
      <c r="R65" s="230" t="s">
        <v>57</v>
      </c>
      <c r="S65" s="227"/>
      <c r="T65" s="231">
        <f>計算式!N20</f>
        <v>0</v>
      </c>
      <c r="U65" s="232" t="s">
        <v>67</v>
      </c>
    </row>
    <row r="66" spans="2:22" ht="19.5" customHeight="1">
      <c r="B66" s="112"/>
      <c r="C66" s="256"/>
      <c r="D66" s="257"/>
      <c r="E66" s="257"/>
      <c r="F66" s="257"/>
      <c r="G66" s="257"/>
      <c r="H66" s="258"/>
      <c r="I66" s="266"/>
      <c r="J66" s="269"/>
      <c r="K66" s="272"/>
      <c r="L66" s="3"/>
      <c r="M66" s="233" t="s">
        <v>69</v>
      </c>
      <c r="N66" s="246"/>
      <c r="O66" s="234" t="s">
        <v>66</v>
      </c>
      <c r="P66" s="235">
        <v>60</v>
      </c>
      <c r="Q66" s="236" t="s">
        <v>56</v>
      </c>
      <c r="R66" s="237">
        <v>10</v>
      </c>
      <c r="S66" s="234" t="s">
        <v>62</v>
      </c>
      <c r="T66" s="238">
        <f>計算式!N21</f>
        <v>0</v>
      </c>
      <c r="U66" s="239" t="s">
        <v>68</v>
      </c>
    </row>
    <row r="67" spans="2:22" ht="19.5" customHeight="1" thickBot="1">
      <c r="B67" s="110"/>
      <c r="C67" s="259"/>
      <c r="D67" s="260"/>
      <c r="E67" s="260"/>
      <c r="F67" s="260"/>
      <c r="G67" s="260"/>
      <c r="H67" s="261"/>
      <c r="I67" s="267"/>
      <c r="J67" s="270"/>
      <c r="K67" s="273"/>
      <c r="M67" s="84" t="str">
        <f>IF(I65="","",IF(計算式!N9=2,"選択割合の合計が、〔原資の残割合〕と異なります。",""))</f>
        <v/>
      </c>
      <c r="N67" s="49"/>
      <c r="O67" s="49"/>
      <c r="P67" s="49"/>
      <c r="Q67" s="49"/>
      <c r="R67" s="49"/>
      <c r="S67" s="49"/>
      <c r="T67" s="51"/>
      <c r="U67" s="52"/>
    </row>
    <row r="68" spans="2:22" ht="19.5" customHeight="1">
      <c r="C68" s="113"/>
      <c r="D68" s="113"/>
    </row>
    <row r="69" spans="2:22" ht="19.5" hidden="1" customHeight="1">
      <c r="V69" s="3"/>
    </row>
    <row r="70" spans="2:22" ht="18" hidden="1" customHeight="1"/>
  </sheetData>
  <sheetProtection algorithmName="SHA-512" hashValue="7Dy6/4FNJp5USZffyGGuMnVaFQ0VNVg4wn88NrTC6mnr3/W212TCNQDnnsnUBYLVxLjV5uHRDzUwCUkZZBXMhg==" saltValue="RPqxG/NWME0jQ+/dHDhRRQ==" spinCount="100000" sheet="1" objects="1" scenarios="1" selectLockedCells="1"/>
  <customSheetViews>
    <customSheetView guid="{6F69170D-6490-4293-9EBA-B0F4E3C45D5B}" scale="75" showPageBreaks="1" showGridLines="0" hiddenRows="1">
      <selection activeCell="Z23" sqref="Z23"/>
      <pageMargins left="0" right="0" top="0" bottom="0" header="0" footer="0"/>
      <pageSetup paperSize="9" orientation="portrait" r:id="rId1"/>
    </customSheetView>
  </customSheetViews>
  <mergeCells count="36">
    <mergeCell ref="N38:O40"/>
    <mergeCell ref="P37:Q37"/>
    <mergeCell ref="R37:S37"/>
    <mergeCell ref="J38:J41"/>
    <mergeCell ref="K38:K41"/>
    <mergeCell ref="T37:U37"/>
    <mergeCell ref="D32:G32"/>
    <mergeCell ref="D33:G33"/>
    <mergeCell ref="C36:H36"/>
    <mergeCell ref="C37:H37"/>
    <mergeCell ref="I36:K36"/>
    <mergeCell ref="I32:J32"/>
    <mergeCell ref="I33:J33"/>
    <mergeCell ref="K53:K56"/>
    <mergeCell ref="I58:I63"/>
    <mergeCell ref="J58:J63"/>
    <mergeCell ref="K58:K63"/>
    <mergeCell ref="J43:J46"/>
    <mergeCell ref="K43:K46"/>
    <mergeCell ref="I48:I51"/>
    <mergeCell ref="J48:J51"/>
    <mergeCell ref="K48:K51"/>
    <mergeCell ref="I65:I67"/>
    <mergeCell ref="J65:J67"/>
    <mergeCell ref="K65:K67"/>
    <mergeCell ref="C58:H63"/>
    <mergeCell ref="C65:H67"/>
    <mergeCell ref="I31:J31"/>
    <mergeCell ref="C53:H56"/>
    <mergeCell ref="C48:H51"/>
    <mergeCell ref="C43:H46"/>
    <mergeCell ref="C38:H41"/>
    <mergeCell ref="I38:I41"/>
    <mergeCell ref="I53:I56"/>
    <mergeCell ref="I43:I46"/>
    <mergeCell ref="J53:J56"/>
  </mergeCells>
  <phoneticPr fontId="2"/>
  <conditionalFormatting sqref="M50 M55 N67:U67">
    <cfRule type="cellIs" dxfId="14" priority="51" operator="lessThan">
      <formula>$I$48&lt;100</formula>
    </cfRule>
  </conditionalFormatting>
  <conditionalFormatting sqref="J38:K41">
    <cfRule type="expression" dxfId="13" priority="2">
      <formula>$I$38=""</formula>
    </cfRule>
  </conditionalFormatting>
  <conditionalFormatting sqref="J65:K67">
    <cfRule type="expression" dxfId="12" priority="74">
      <formula>$I$65=""</formula>
    </cfRule>
  </conditionalFormatting>
  <conditionalFormatting sqref="N65:N66">
    <cfRule type="expression" dxfId="11" priority="1">
      <formula>$I$65=""</formula>
    </cfRule>
  </conditionalFormatting>
  <dataValidations count="1">
    <dataValidation type="custom" errorStyle="warning" allowBlank="1" showInputMessage="1" showErrorMessage="1" errorTitle="選択割合エラー" error="一時金、終身年金の選択率の合計が残割合と異なります。" sqref="N51" xr:uid="{609C7596-5BE7-4B4A-B921-33A47AFBF1D0}">
      <formula1>#REF!=1</formula1>
    </dataValidation>
  </dataValidation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52" id="{00000000-000E-0000-0000-000027000000}">
            <xm:f>計算式!$J$3=0</xm:f>
            <x14:dxf>
              <fill>
                <patternFill>
                  <bgColor rgb="FFCCFFFF"/>
                </patternFill>
              </fill>
            </x14:dxf>
          </x14:cfRule>
          <x14:cfRule type="expression" priority="53" id="{00000000-000E-0000-0000-000028000000}">
            <xm:f>計算式!$J$3&gt;0</xm:f>
            <x14:dxf>
              <fill>
                <patternFill>
                  <bgColor theme="0" tint="-0.24994659260841701"/>
                </patternFill>
              </fill>
            </x14:dxf>
          </x14:cfRule>
          <xm:sqref>N48:N49</xm:sqref>
        </x14:conditionalFormatting>
        <x14:conditionalFormatting xmlns:xm="http://schemas.microsoft.com/office/excel/2006/main">
          <x14:cfRule type="expression" priority="54" id="{00000000-000E-0000-0000-000029000000}">
            <xm:f>計算式!$K$3=0</xm:f>
            <x14:dxf>
              <fill>
                <patternFill>
                  <bgColor rgb="FFCCFFFF"/>
                </patternFill>
              </fill>
            </x14:dxf>
          </x14:cfRule>
          <x14:cfRule type="expression" priority="55" id="{00000000-000E-0000-0000-00002A000000}">
            <xm:f>計算式!$K$3&gt;0</xm:f>
            <x14:dxf>
              <fill>
                <patternFill>
                  <bgColor theme="0" tint="-0.24994659260841701"/>
                </patternFill>
              </fill>
            </x14:dxf>
          </x14:cfRule>
          <xm:sqref>N53:N54</xm:sqref>
        </x14:conditionalFormatting>
        <x14:conditionalFormatting xmlns:xm="http://schemas.microsoft.com/office/excel/2006/main">
          <x14:cfRule type="expression" priority="56" id="{00000000-000E-0000-0000-00002B000000}">
            <xm:f>計算式!$L$3=""</xm:f>
            <x14:dxf>
              <fill>
                <patternFill>
                  <bgColor theme="0" tint="-0.24994659260841701"/>
                </patternFill>
              </fill>
            </x14:dxf>
          </x14:cfRule>
          <x14:cfRule type="expression" priority="57" id="{00000000-000E-0000-0000-00002C000000}">
            <xm:f>計算式!$L$3&lt;=99</xm:f>
            <x14:dxf>
              <fill>
                <patternFill>
                  <bgColor rgb="FFCCFFFF"/>
                </patternFill>
              </fill>
            </x14:dxf>
          </x14:cfRule>
          <x14:cfRule type="expression" priority="58" id="{00000000-000E-0000-0000-00002D000000}">
            <xm:f>計算式!$L$3&gt;0</xm:f>
            <x14:dxf>
              <fill>
                <patternFill>
                  <bgColor theme="0" tint="-0.24994659260841701"/>
                </patternFill>
              </fill>
            </x14:dxf>
          </x14:cfRule>
          <xm:sqref>N58:N60</xm:sqref>
        </x14:conditionalFormatting>
        <x14:conditionalFormatting xmlns:xm="http://schemas.microsoft.com/office/excel/2006/main">
          <x14:cfRule type="expression" priority="64" id="{00000000-000E-0000-0000-00000C000000}">
            <xm:f>計算式!$L$3=""</xm:f>
            <x14:dxf>
              <fill>
                <patternFill>
                  <bgColor theme="0" tint="-0.24994659260841701"/>
                </patternFill>
              </fill>
            </x14:dxf>
          </x14:cfRule>
          <xm:sqref>P59:P60 R60 J58:K63</xm:sqref>
        </x14:conditionalFormatting>
        <x14:conditionalFormatting xmlns:xm="http://schemas.microsoft.com/office/excel/2006/main">
          <x14:cfRule type="expression" priority="66" id="{00000000-000E-0000-0000-00000A000000}">
            <xm:f>計算式!$H$3=""</xm:f>
            <x14:dxf>
              <fill>
                <patternFill>
                  <bgColor theme="0" tint="-0.24994659260841701"/>
                </patternFill>
              </fill>
            </x14:dxf>
          </x14:cfRule>
          <xm:sqref>N43:N45 P44:P45 R45 J43:K46</xm:sqref>
        </x14:conditionalFormatting>
        <x14:conditionalFormatting xmlns:xm="http://schemas.microsoft.com/office/excel/2006/main">
          <x14:cfRule type="expression" priority="71" id="{00000000-000E-0000-0000-000005000000}">
            <xm:f>計算式!$J$3&gt;0</xm:f>
            <x14:dxf>
              <fill>
                <patternFill>
                  <bgColor theme="0" tint="-0.24994659260841701"/>
                </patternFill>
              </fill>
            </x14:dxf>
          </x14:cfRule>
          <xm:sqref>J48:K51</xm:sqref>
        </x14:conditionalFormatting>
        <x14:conditionalFormatting xmlns:xm="http://schemas.microsoft.com/office/excel/2006/main">
          <x14:cfRule type="expression" priority="72" id="{00000000-000E-0000-0000-000004000000}">
            <xm:f>計算式!$K$3&gt;0</xm:f>
            <x14:dxf>
              <fill>
                <patternFill>
                  <bgColor theme="0" tint="-0.24994659260841701"/>
                </patternFill>
              </fill>
            </x14:dxf>
          </x14:cfRule>
          <xm:sqref>J53:K56</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F1FE7C39-E5A9-490E-909C-44A6DFA5C6E9}">
          <x14:formula1>
            <xm:f>計算式!$Z$3:$Z$13</xm:f>
          </x14:formula1>
          <xm:sqref>R45</xm:sqref>
        </x14:dataValidation>
        <x14:dataValidation type="list" allowBlank="1" showInputMessage="1" showErrorMessage="1" xr:uid="{C7D15371-B809-4EBF-91F4-E533A2C0CE3A}">
          <x14:formula1>
            <xm:f>計算式!$AA$3:$AA$13</xm:f>
          </x14:formula1>
          <xm:sqref>R60</xm:sqref>
        </x14:dataValidation>
        <x14:dataValidation type="list" allowBlank="1" showInputMessage="1" showErrorMessage="1" xr:uid="{BE962576-3907-4ADB-9D13-3930314F9744}">
          <x14:formula1>
            <xm:f>計算式!$R$3:$R$8</xm:f>
          </x14:formula1>
          <xm:sqref>P45</xm:sqref>
        </x14:dataValidation>
        <x14:dataValidation type="list" allowBlank="1" showInputMessage="1" showErrorMessage="1" xr:uid="{77B3E19D-D2E5-4CA6-ACC8-3EC252AFDBD9}">
          <x14:formula1>
            <xm:f>計算式!$U$3:$U$8</xm:f>
          </x14:formula1>
          <xm:sqref>P59:P60</xm:sqref>
        </x14:dataValidation>
        <x14:dataValidation type="list" allowBlank="1" showInputMessage="1" showErrorMessage="1" xr:uid="{37DA02CC-2D84-408D-837C-E6507298B546}">
          <x14:formula1>
            <xm:f>計算式!$P$3:$P$8</xm:f>
          </x14:formula1>
          <xm:sqref>P44</xm:sqref>
        </x14:dataValidation>
        <x14:dataValidation type="custom" errorStyle="warning" allowBlank="1" showInputMessage="1" showErrorMessage="1" errorTitle="選択割合エラー" error="一時金、終身年金、確定年金の選択率の合計が残割合と異なります。割合部分をクリアにしてから再度入力してください。" xr:uid="{4FF75ECC-5EF8-407A-823E-9637DD61B82E}">
          <x14:formula1>
            <xm:f>計算式!H9=1</xm:f>
          </x14:formula1>
          <xm:sqref>N45</xm:sqref>
        </x14:dataValidation>
        <x14:dataValidation type="custom" errorStyle="warning" allowBlank="1" showInputMessage="1" showErrorMessage="1" errorTitle="選択割合エラー" error="一時金、終身年金の選択率の合計が残割合と異なります。" xr:uid="{5BED892A-45CD-4302-A08D-AE3E2685FB69}">
          <x14:formula1>
            <xm:f>計算式!J9=1</xm:f>
          </x14:formula1>
          <xm:sqref>N49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D9C79-13BF-4BE4-A910-65D36F043EC4}">
  <dimension ref="A1:AD43"/>
  <sheetViews>
    <sheetView topLeftCell="AC1" workbookViewId="0">
      <selection activeCell="AU18" sqref="AU18"/>
    </sheetView>
  </sheetViews>
  <sheetFormatPr defaultRowHeight="18.75" outlineLevelCol="1"/>
  <cols>
    <col min="1" max="1" width="4.125" style="1" hidden="1" customWidth="1" outlineLevel="1"/>
    <col min="2" max="2" width="4.75" style="1" hidden="1" customWidth="1" outlineLevel="1"/>
    <col min="3" max="3" width="20.5" style="1" hidden="1" customWidth="1" outlineLevel="1"/>
    <col min="4" max="4" width="13.375" style="2" hidden="1" customWidth="1" outlineLevel="1"/>
    <col min="5" max="5" width="4.625" style="1" hidden="1" customWidth="1" outlineLevel="1"/>
    <col min="6" max="6" width="3.875" style="2" hidden="1" customWidth="1" outlineLevel="1"/>
    <col min="7" max="7" width="26.75" style="2" hidden="1" customWidth="1" outlineLevel="1"/>
    <col min="8" max="9" width="13.375" style="2" hidden="1" customWidth="1" outlineLevel="1"/>
    <col min="10" max="14" width="13.375" style="1" hidden="1" customWidth="1" outlineLevel="1"/>
    <col min="15" max="28" width="4.625" style="1" hidden="1" customWidth="1" outlineLevel="1"/>
    <col min="29" max="29" width="4.375" style="1" customWidth="1" collapsed="1"/>
    <col min="30" max="30" width="9" style="1"/>
  </cols>
  <sheetData>
    <row r="1" spans="1:30" ht="30" customHeight="1">
      <c r="B1" s="61" t="s">
        <v>75</v>
      </c>
      <c r="C1" s="31" t="s">
        <v>76</v>
      </c>
      <c r="D1" s="59">
        <f>試算ツール!I33</f>
        <v>0</v>
      </c>
      <c r="F1" s="198">
        <v>1</v>
      </c>
      <c r="G1" s="207" t="s">
        <v>77</v>
      </c>
      <c r="H1" s="208" t="s">
        <v>78</v>
      </c>
      <c r="I1" s="208" t="s">
        <v>79</v>
      </c>
      <c r="J1" s="208" t="s">
        <v>80</v>
      </c>
      <c r="K1" s="208" t="s">
        <v>81</v>
      </c>
      <c r="L1" s="208" t="s">
        <v>82</v>
      </c>
      <c r="M1" s="208" t="s">
        <v>83</v>
      </c>
      <c r="N1" s="208" t="s">
        <v>84</v>
      </c>
      <c r="O1" s="108"/>
      <c r="P1" s="209" t="s">
        <v>85</v>
      </c>
      <c r="Q1" s="210"/>
      <c r="R1" s="210"/>
      <c r="S1" s="210"/>
      <c r="T1" s="210"/>
      <c r="U1" s="210"/>
      <c r="V1" s="210"/>
      <c r="W1" s="210"/>
      <c r="X1" s="211"/>
      <c r="Z1" s="221" t="s">
        <v>86</v>
      </c>
      <c r="AA1" s="222"/>
    </row>
    <row r="2" spans="1:30" s="126" customFormat="1" ht="30" customHeight="1">
      <c r="A2" s="3"/>
      <c r="B2" s="62" t="s">
        <v>87</v>
      </c>
      <c r="C2" s="31" t="s">
        <v>88</v>
      </c>
      <c r="D2" s="57">
        <f>EDATE(D1,60*12)-1</f>
        <v>21914</v>
      </c>
      <c r="E2" s="3"/>
      <c r="F2" s="198">
        <v>2</v>
      </c>
      <c r="G2" s="207"/>
      <c r="H2" s="212" t="s">
        <v>89</v>
      </c>
      <c r="I2" s="212" t="s">
        <v>69</v>
      </c>
      <c r="J2" s="212" t="s">
        <v>89</v>
      </c>
      <c r="K2" s="212" t="s">
        <v>89</v>
      </c>
      <c r="L2" s="212" t="s">
        <v>89</v>
      </c>
      <c r="M2" s="212" t="s">
        <v>69</v>
      </c>
      <c r="N2" s="212" t="s">
        <v>90</v>
      </c>
      <c r="O2" s="203"/>
      <c r="P2" s="213" t="s">
        <v>91</v>
      </c>
      <c r="Q2" s="214" t="s">
        <v>92</v>
      </c>
      <c r="R2" s="215" t="s">
        <v>93</v>
      </c>
      <c r="S2" s="216" t="s">
        <v>94</v>
      </c>
      <c r="T2" s="217" t="s">
        <v>95</v>
      </c>
      <c r="U2" s="218" t="s">
        <v>96</v>
      </c>
      <c r="V2" s="214" t="s">
        <v>97</v>
      </c>
      <c r="W2" s="219" t="s">
        <v>98</v>
      </c>
      <c r="X2" s="220" t="s">
        <v>99</v>
      </c>
      <c r="Y2" s="3"/>
      <c r="Z2" s="223" t="s">
        <v>79</v>
      </c>
      <c r="AA2" s="224" t="s">
        <v>83</v>
      </c>
      <c r="AB2" s="3"/>
      <c r="AC2" s="1"/>
      <c r="AD2" s="1"/>
    </row>
    <row r="3" spans="1:30" s="125" customFormat="1" ht="21" customHeight="1">
      <c r="A3" s="1"/>
      <c r="B3" s="62" t="s">
        <v>100</v>
      </c>
      <c r="C3" s="31" t="s">
        <v>101</v>
      </c>
      <c r="D3" s="57">
        <f>EOMONTH(D2,0)+1</f>
        <v>21916</v>
      </c>
      <c r="E3" s="3"/>
      <c r="F3" s="198">
        <v>3</v>
      </c>
      <c r="G3" s="116" t="s">
        <v>102</v>
      </c>
      <c r="H3" s="56" t="str">
        <f>IF(試算ツール!I43="","",100-試算ツール!I43)</f>
        <v/>
      </c>
      <c r="I3" s="56"/>
      <c r="J3" s="56" t="str">
        <f>IF(試算ツール!I48="","",100-試算ツール!I48)</f>
        <v/>
      </c>
      <c r="K3" s="56" t="str">
        <f>IF(試算ツール!I53="","",100-試算ツール!I53)</f>
        <v/>
      </c>
      <c r="L3" s="56" t="str">
        <f>IF(試算ツール!I58="","",100-試算ツール!I58)</f>
        <v/>
      </c>
      <c r="M3" s="56"/>
      <c r="N3" s="56">
        <f>100-試算ツール!I65</f>
        <v>100</v>
      </c>
      <c r="O3" s="1"/>
      <c r="P3" s="18">
        <v>60</v>
      </c>
      <c r="Q3" s="12">
        <v>17.5</v>
      </c>
      <c r="R3" s="5">
        <v>60</v>
      </c>
      <c r="S3" s="6">
        <v>60</v>
      </c>
      <c r="T3" s="7">
        <v>60</v>
      </c>
      <c r="U3" s="4">
        <v>60</v>
      </c>
      <c r="V3" s="16">
        <v>20</v>
      </c>
      <c r="W3" s="14">
        <v>60</v>
      </c>
      <c r="X3" s="19">
        <v>60</v>
      </c>
      <c r="Y3" s="1"/>
      <c r="Z3" s="33">
        <v>5</v>
      </c>
      <c r="AA3" s="34">
        <v>5</v>
      </c>
      <c r="AB3" s="1"/>
      <c r="AC3" s="3"/>
      <c r="AD3" s="1"/>
    </row>
    <row r="4" spans="1:30" s="125" customFormat="1" ht="21" customHeight="1">
      <c r="A4" s="1"/>
      <c r="B4" s="62" t="s">
        <v>103</v>
      </c>
      <c r="C4" s="31" t="s">
        <v>104</v>
      </c>
      <c r="D4" s="59">
        <f>試算ツール!I32</f>
        <v>0</v>
      </c>
      <c r="E4" s="1"/>
      <c r="F4" s="198">
        <v>4</v>
      </c>
      <c r="G4" s="53" t="s">
        <v>105</v>
      </c>
      <c r="H4" s="56">
        <f>試算ツール!I43</f>
        <v>0</v>
      </c>
      <c r="I4" s="65"/>
      <c r="J4" s="56">
        <f>試算ツール!I48</f>
        <v>0</v>
      </c>
      <c r="K4" s="56">
        <f>試算ツール!I53</f>
        <v>0</v>
      </c>
      <c r="L4" s="56">
        <f>試算ツール!I58</f>
        <v>0</v>
      </c>
      <c r="M4" s="65"/>
      <c r="N4" s="56">
        <f>試算ツール!I65</f>
        <v>0</v>
      </c>
      <c r="O4" s="1"/>
      <c r="P4" s="20">
        <v>61</v>
      </c>
      <c r="Q4" s="13">
        <v>17</v>
      </c>
      <c r="R4" s="9">
        <v>61</v>
      </c>
      <c r="S4" s="10"/>
      <c r="T4" s="11"/>
      <c r="U4" s="8">
        <v>61</v>
      </c>
      <c r="V4" s="17">
        <v>19.5</v>
      </c>
      <c r="W4" s="15">
        <v>61</v>
      </c>
      <c r="X4" s="21"/>
      <c r="Y4" s="1"/>
      <c r="Z4" s="35">
        <v>6</v>
      </c>
      <c r="AA4" s="36">
        <v>6</v>
      </c>
      <c r="AB4" s="1"/>
      <c r="AC4" s="1"/>
      <c r="AD4" s="1"/>
    </row>
    <row r="5" spans="1:30" s="125" customFormat="1" ht="21" customHeight="1">
      <c r="A5" s="1"/>
      <c r="B5" s="62"/>
      <c r="C5" s="60" t="s">
        <v>106</v>
      </c>
      <c r="D5" s="58">
        <v>43556</v>
      </c>
      <c r="E5" s="1"/>
      <c r="F5" s="198">
        <v>5</v>
      </c>
      <c r="G5" s="53" t="s">
        <v>107</v>
      </c>
      <c r="H5" s="54">
        <f>試算ツール!J43</f>
        <v>0</v>
      </c>
      <c r="I5" s="66"/>
      <c r="J5" s="54">
        <f>試算ツール!J48</f>
        <v>0</v>
      </c>
      <c r="K5" s="54">
        <f>試算ツール!J53</f>
        <v>0</v>
      </c>
      <c r="L5" s="54">
        <f>試算ツール!J58</f>
        <v>0</v>
      </c>
      <c r="M5" s="66"/>
      <c r="N5" s="54">
        <f>試算ツール!J65</f>
        <v>0</v>
      </c>
      <c r="O5" s="1"/>
      <c r="P5" s="18">
        <v>62</v>
      </c>
      <c r="Q5" s="12">
        <v>16.5</v>
      </c>
      <c r="R5" s="5">
        <v>62</v>
      </c>
      <c r="S5" s="6"/>
      <c r="T5" s="7"/>
      <c r="U5" s="4">
        <v>62</v>
      </c>
      <c r="V5" s="16">
        <v>19</v>
      </c>
      <c r="W5" s="14">
        <v>62</v>
      </c>
      <c r="X5" s="19"/>
      <c r="Y5" s="1"/>
      <c r="Z5" s="33">
        <v>7</v>
      </c>
      <c r="AA5" s="34">
        <v>7</v>
      </c>
      <c r="AB5" s="1"/>
      <c r="AC5" s="1"/>
      <c r="AD5" s="1"/>
    </row>
    <row r="6" spans="1:30" s="125" customFormat="1" ht="21" customHeight="1">
      <c r="A6" s="1"/>
      <c r="B6" s="63"/>
      <c r="C6" s="60" t="s">
        <v>108</v>
      </c>
      <c r="D6" s="64">
        <f>IF(D4&lt;D5,2.7%,2%)</f>
        <v>2.7000000000000003E-2</v>
      </c>
      <c r="E6" s="1"/>
      <c r="F6" s="198">
        <v>6</v>
      </c>
      <c r="G6" s="53" t="s">
        <v>109</v>
      </c>
      <c r="H6" s="54">
        <f>試算ツール!K43</f>
        <v>0</v>
      </c>
      <c r="I6" s="67"/>
      <c r="J6" s="54">
        <f>試算ツール!K48</f>
        <v>0</v>
      </c>
      <c r="K6" s="54">
        <f>試算ツール!K53</f>
        <v>0</v>
      </c>
      <c r="L6" s="54">
        <f>試算ツール!K58</f>
        <v>0</v>
      </c>
      <c r="M6" s="66"/>
      <c r="N6" s="54">
        <f>試算ツール!K65</f>
        <v>0</v>
      </c>
      <c r="O6" s="1"/>
      <c r="P6" s="20">
        <v>63</v>
      </c>
      <c r="Q6" s="13">
        <v>16</v>
      </c>
      <c r="R6" s="9">
        <v>63</v>
      </c>
      <c r="S6" s="10"/>
      <c r="T6" s="11"/>
      <c r="U6" s="8">
        <v>63</v>
      </c>
      <c r="V6" s="17">
        <v>18.5</v>
      </c>
      <c r="W6" s="15">
        <v>63</v>
      </c>
      <c r="X6" s="21"/>
      <c r="Y6" s="1"/>
      <c r="Z6" s="33">
        <v>8</v>
      </c>
      <c r="AA6" s="34">
        <v>8</v>
      </c>
      <c r="AB6" s="1"/>
      <c r="AC6" s="1"/>
      <c r="AD6" s="1"/>
    </row>
    <row r="7" spans="1:30" s="125" customFormat="1" ht="21" customHeight="1">
      <c r="A7" s="1"/>
      <c r="B7" s="68" t="s">
        <v>110</v>
      </c>
      <c r="C7" s="41" t="s">
        <v>111</v>
      </c>
      <c r="D7" s="69" cm="1">
        <f t="array" ref="D7">MIN(IF(H11:N11=0,"",H11:N11))</f>
        <v>0</v>
      </c>
      <c r="E7" s="1"/>
      <c r="F7" s="198">
        <v>7</v>
      </c>
      <c r="G7" s="53" t="s">
        <v>112</v>
      </c>
      <c r="H7" s="56">
        <f>試算ツール!N43</f>
        <v>0</v>
      </c>
      <c r="I7" s="65"/>
      <c r="J7" s="56">
        <f>試算ツール!N48</f>
        <v>0</v>
      </c>
      <c r="K7" s="56">
        <f>試算ツール!N53</f>
        <v>0</v>
      </c>
      <c r="L7" s="56">
        <f>試算ツール!N58</f>
        <v>0</v>
      </c>
      <c r="M7" s="65"/>
      <c r="N7" s="56">
        <f>試算ツール!N65</f>
        <v>0</v>
      </c>
      <c r="O7" s="1"/>
      <c r="P7" s="20">
        <v>64</v>
      </c>
      <c r="Q7" s="13">
        <v>15.5</v>
      </c>
      <c r="R7" s="9">
        <v>64</v>
      </c>
      <c r="S7" s="10"/>
      <c r="T7" s="11"/>
      <c r="U7" s="8">
        <v>64</v>
      </c>
      <c r="V7" s="17">
        <v>18</v>
      </c>
      <c r="W7" s="15">
        <v>64</v>
      </c>
      <c r="X7" s="21"/>
      <c r="Y7" s="1"/>
      <c r="Z7" s="35">
        <v>9</v>
      </c>
      <c r="AA7" s="36">
        <v>9</v>
      </c>
      <c r="AB7" s="1"/>
      <c r="AC7" s="1"/>
      <c r="AD7" s="3"/>
    </row>
    <row r="8" spans="1:30" s="125" customFormat="1" ht="21" customHeight="1" thickBot="1">
      <c r="A8" s="1"/>
      <c r="B8" s="70" t="s">
        <v>113</v>
      </c>
      <c r="C8" s="41" t="s">
        <v>114</v>
      </c>
      <c r="D8" s="71" t="e">
        <f>EOMONTH(EDATE(D1,D7*12)-1,0)+1</f>
        <v>#NUM!</v>
      </c>
      <c r="E8" s="1"/>
      <c r="F8" s="198">
        <v>8</v>
      </c>
      <c r="G8" s="53" t="s">
        <v>115</v>
      </c>
      <c r="H8" s="56">
        <f>試算ツール!N44</f>
        <v>0</v>
      </c>
      <c r="I8" s="56">
        <f>試算ツール!N45</f>
        <v>0</v>
      </c>
      <c r="J8" s="56">
        <f>試算ツール!N49</f>
        <v>0</v>
      </c>
      <c r="K8" s="56">
        <f>試算ツール!N54</f>
        <v>0</v>
      </c>
      <c r="L8" s="56">
        <f>試算ツール!N59</f>
        <v>0</v>
      </c>
      <c r="M8" s="56">
        <f>試算ツール!N60</f>
        <v>0</v>
      </c>
      <c r="N8" s="56">
        <f>試算ツール!N66</f>
        <v>0</v>
      </c>
      <c r="O8" s="1"/>
      <c r="P8" s="22">
        <v>65</v>
      </c>
      <c r="Q8" s="23">
        <v>15</v>
      </c>
      <c r="R8" s="24">
        <v>65</v>
      </c>
      <c r="S8" s="25"/>
      <c r="T8" s="26"/>
      <c r="U8" s="27">
        <v>65</v>
      </c>
      <c r="V8" s="28">
        <v>17.5</v>
      </c>
      <c r="W8" s="29">
        <v>65</v>
      </c>
      <c r="X8" s="30"/>
      <c r="Y8" s="1"/>
      <c r="Z8" s="33">
        <v>10</v>
      </c>
      <c r="AA8" s="34">
        <v>10</v>
      </c>
      <c r="AB8" s="1"/>
      <c r="AC8" s="1"/>
      <c r="AD8" s="1"/>
    </row>
    <row r="9" spans="1:30" s="125" customFormat="1" ht="21" customHeight="1">
      <c r="A9" s="1"/>
      <c r="B9" s="72" t="s">
        <v>116</v>
      </c>
      <c r="C9" s="41" t="s">
        <v>117</v>
      </c>
      <c r="D9" s="71" t="e">
        <f>EDATE(D8,12*20)-1</f>
        <v>#NUM!</v>
      </c>
      <c r="E9" s="1"/>
      <c r="F9" s="198">
        <v>9</v>
      </c>
      <c r="G9" s="53" t="s">
        <v>118</v>
      </c>
      <c r="H9" s="6">
        <f>IF(SUM(試算ツール!N43:N45)=試算ツール!I43,1,2)</f>
        <v>1</v>
      </c>
      <c r="I9" s="65"/>
      <c r="J9" s="6">
        <f>IF(J10=2,3,IF(SUM(試算ツール!N48:N49)=試算ツール!I48,1,2))</f>
        <v>3</v>
      </c>
      <c r="K9" s="6">
        <f>IF(K10=2,3,IF(SUM(試算ツール!N53:N54)=試算ツール!I53,1,2))</f>
        <v>3</v>
      </c>
      <c r="L9" s="6">
        <f>IF(SUM(試算ツール!N58:N60)=試算ツール!I58,1,2)</f>
        <v>1</v>
      </c>
      <c r="M9" s="65"/>
      <c r="N9" s="6">
        <f>IF(SUM(試算ツール!N65:N66)=試算ツール!I65,1,2)</f>
        <v>1</v>
      </c>
      <c r="O9" s="1"/>
      <c r="P9" s="1"/>
      <c r="Q9" s="1"/>
      <c r="R9" s="1"/>
      <c r="S9" s="1"/>
      <c r="T9" s="1"/>
      <c r="U9" s="1"/>
      <c r="V9" s="1"/>
      <c r="W9" s="1"/>
      <c r="X9" s="1"/>
      <c r="Y9" s="1"/>
      <c r="Z9" s="33">
        <v>11</v>
      </c>
      <c r="AA9" s="34">
        <v>11</v>
      </c>
      <c r="AB9" s="1"/>
      <c r="AC9" s="1"/>
      <c r="AD9" s="1"/>
    </row>
    <row r="10" spans="1:30" s="125" customFormat="1" ht="21" customHeight="1">
      <c r="A10" s="1"/>
      <c r="B10" s="1"/>
      <c r="C10" s="1"/>
      <c r="D10" s="2"/>
      <c r="E10" s="1"/>
      <c r="F10" s="198">
        <v>10</v>
      </c>
      <c r="G10" s="53" t="s">
        <v>119</v>
      </c>
      <c r="H10" s="65"/>
      <c r="I10" s="65"/>
      <c r="J10" s="6">
        <f>IF(試算ツール!I48=100,1,2)</f>
        <v>2</v>
      </c>
      <c r="K10" s="6">
        <f>IF(試算ツール!I53=100,1,2)</f>
        <v>2</v>
      </c>
      <c r="L10" s="65"/>
      <c r="M10" s="65"/>
      <c r="N10" s="6">
        <f>IF(試算ツール!I65=100,1,2)</f>
        <v>2</v>
      </c>
      <c r="O10" s="1"/>
      <c r="P10" s="1"/>
      <c r="Q10" s="1"/>
      <c r="R10" s="1"/>
      <c r="S10" s="1"/>
      <c r="T10" s="1"/>
      <c r="U10" s="1"/>
      <c r="V10" s="1"/>
      <c r="W10" s="1"/>
      <c r="X10" s="1"/>
      <c r="Y10" s="1"/>
      <c r="Z10" s="33">
        <v>12</v>
      </c>
      <c r="AA10" s="34">
        <v>12</v>
      </c>
      <c r="AB10" s="1"/>
      <c r="AC10" s="1"/>
      <c r="AD10" s="1"/>
    </row>
    <row r="11" spans="1:30" s="125" customFormat="1" ht="21" customHeight="1">
      <c r="A11" s="1"/>
      <c r="B11" s="1"/>
      <c r="C11" s="1"/>
      <c r="D11" s="2"/>
      <c r="E11" s="1"/>
      <c r="F11" s="198">
        <v>11</v>
      </c>
      <c r="G11" s="53" t="s">
        <v>120</v>
      </c>
      <c r="H11" s="55">
        <f>IF(OR(試算ツール!N44="",試算ツール!N44=0),0,試算ツール!P44)</f>
        <v>0</v>
      </c>
      <c r="I11" s="55">
        <f>IF(OR(試算ツール!N45="",試算ツール!N45=0),0,試算ツール!P45)</f>
        <v>0</v>
      </c>
      <c r="J11" s="6">
        <f>IF(OR(試算ツール!N49="",試算ツール!N49=0),0,試算ツール!P49)</f>
        <v>0</v>
      </c>
      <c r="K11" s="6">
        <f>IF(OR(試算ツール!N54="",試算ツール!N54=0),0,試算ツール!P54)</f>
        <v>0</v>
      </c>
      <c r="L11" s="55">
        <f>IF(OR(試算ツール!N59="",試算ツール!N59=0),0,試算ツール!P59)</f>
        <v>0</v>
      </c>
      <c r="M11" s="55">
        <f>IF(OR(試算ツール!N60="",試算ツール!N60=0),0,試算ツール!P60)</f>
        <v>0</v>
      </c>
      <c r="N11" s="6">
        <f>IF(OR(試算ツール!N66="",試算ツール!N66=0),0,試算ツール!P66)</f>
        <v>0</v>
      </c>
      <c r="O11" s="1"/>
      <c r="P11" s="1"/>
      <c r="Q11" s="1"/>
      <c r="R11" s="1"/>
      <c r="S11" s="1"/>
      <c r="T11" s="1"/>
      <c r="U11" s="1"/>
      <c r="V11" s="1"/>
      <c r="W11" s="1"/>
      <c r="X11" s="1"/>
      <c r="Y11" s="1"/>
      <c r="Z11" s="35">
        <v>13</v>
      </c>
      <c r="AA11" s="36">
        <v>13</v>
      </c>
      <c r="AB11" s="1"/>
      <c r="AC11" s="1"/>
      <c r="AD11" s="1"/>
    </row>
    <row r="12" spans="1:30" s="125" customFormat="1" ht="21" customHeight="1">
      <c r="A12" s="1"/>
      <c r="B12" s="2"/>
      <c r="C12" s="2"/>
      <c r="D12" s="2"/>
      <c r="E12" s="1"/>
      <c r="F12" s="198">
        <v>12</v>
      </c>
      <c r="G12" s="53" t="s">
        <v>121</v>
      </c>
      <c r="H12" s="73">
        <f t="shared" ref="H12:N12" si="0">EOMONTH($D1,H11*12)+1</f>
        <v>32</v>
      </c>
      <c r="I12" s="73">
        <f t="shared" si="0"/>
        <v>32</v>
      </c>
      <c r="J12" s="73">
        <f t="shared" si="0"/>
        <v>32</v>
      </c>
      <c r="K12" s="73">
        <f t="shared" si="0"/>
        <v>32</v>
      </c>
      <c r="L12" s="73">
        <f t="shared" si="0"/>
        <v>32</v>
      </c>
      <c r="M12" s="73">
        <f t="shared" si="0"/>
        <v>32</v>
      </c>
      <c r="N12" s="73">
        <f t="shared" si="0"/>
        <v>32</v>
      </c>
      <c r="O12" s="1"/>
      <c r="P12" s="1"/>
      <c r="Q12" s="1"/>
      <c r="R12" s="1"/>
      <c r="S12" s="1"/>
      <c r="T12" s="1"/>
      <c r="U12" s="1"/>
      <c r="V12" s="1"/>
      <c r="W12" s="1"/>
      <c r="X12" s="1"/>
      <c r="Y12" s="1"/>
      <c r="Z12" s="33">
        <v>14</v>
      </c>
      <c r="AA12" s="34">
        <v>14</v>
      </c>
      <c r="AB12" s="1"/>
      <c r="AC12" s="1"/>
      <c r="AD12" s="1"/>
    </row>
    <row r="13" spans="1:30" s="1" customFormat="1" ht="21" customHeight="1">
      <c r="B13" s="2"/>
      <c r="D13" s="2"/>
      <c r="F13" s="198">
        <v>13</v>
      </c>
      <c r="G13" s="53" t="s">
        <v>122</v>
      </c>
      <c r="H13" s="73" t="e">
        <f t="shared" ref="H13:N13" si="1">EDATE(H12,12*H14)-1</f>
        <v>#N/A</v>
      </c>
      <c r="I13" s="73">
        <f t="shared" si="1"/>
        <v>31</v>
      </c>
      <c r="J13" s="73">
        <f t="shared" si="1"/>
        <v>5510</v>
      </c>
      <c r="K13" s="73">
        <f t="shared" si="1"/>
        <v>5510</v>
      </c>
      <c r="L13" s="73" t="e">
        <f t="shared" si="1"/>
        <v>#N/A</v>
      </c>
      <c r="M13" s="73">
        <f t="shared" si="1"/>
        <v>31</v>
      </c>
      <c r="N13" s="73">
        <f t="shared" si="1"/>
        <v>3684</v>
      </c>
      <c r="Z13" s="38">
        <v>15</v>
      </c>
      <c r="AA13" s="39">
        <v>15</v>
      </c>
    </row>
    <row r="14" spans="1:30" s="126" customFormat="1" ht="21" customHeight="1">
      <c r="A14" s="1"/>
      <c r="B14" s="2"/>
      <c r="C14" s="1"/>
      <c r="D14" s="2"/>
      <c r="E14" s="1"/>
      <c r="F14" s="198">
        <v>14</v>
      </c>
      <c r="G14" s="53" t="s">
        <v>123</v>
      </c>
      <c r="H14" s="74" t="e">
        <f>VLOOKUP(H11,$P$2:$Q$8,2,0)</f>
        <v>#N/A</v>
      </c>
      <c r="I14" s="75">
        <f>試算ツール!R45</f>
        <v>0</v>
      </c>
      <c r="J14" s="74">
        <v>15</v>
      </c>
      <c r="K14" s="74">
        <v>15</v>
      </c>
      <c r="L14" s="74" t="e">
        <f>VLOOKUP(L11,$U$2:$V$8,2,0)</f>
        <v>#N/A</v>
      </c>
      <c r="M14" s="75">
        <f>試算ツール!R60</f>
        <v>0</v>
      </c>
      <c r="N14" s="74">
        <v>10</v>
      </c>
      <c r="O14" s="1"/>
      <c r="P14" s="1"/>
      <c r="Q14" s="1"/>
      <c r="R14" s="1"/>
      <c r="S14" s="1"/>
      <c r="T14" s="1"/>
      <c r="U14" s="1"/>
      <c r="V14" s="1"/>
      <c r="W14" s="1"/>
      <c r="X14" s="1"/>
      <c r="Y14" s="1"/>
      <c r="Z14" s="1"/>
      <c r="AA14" s="1"/>
      <c r="AB14" s="1"/>
      <c r="AC14" s="1"/>
      <c r="AD14" s="1"/>
    </row>
    <row r="15" spans="1:30" s="1" customFormat="1" ht="21" customHeight="1">
      <c r="B15" s="109"/>
      <c r="C15" s="108"/>
      <c r="D15" s="109"/>
      <c r="E15" s="108"/>
      <c r="F15" s="198">
        <v>15</v>
      </c>
      <c r="G15" s="152" t="s">
        <v>124</v>
      </c>
      <c r="H15" s="153">
        <f t="shared" ref="H15:N15" si="2">IF(H11=0,0,IF($D$9&gt;=H13,1,2))</f>
        <v>0</v>
      </c>
      <c r="I15" s="153">
        <f t="shared" si="2"/>
        <v>0</v>
      </c>
      <c r="J15" s="153">
        <f t="shared" si="2"/>
        <v>0</v>
      </c>
      <c r="K15" s="153">
        <f t="shared" si="2"/>
        <v>0</v>
      </c>
      <c r="L15" s="153">
        <f t="shared" si="2"/>
        <v>0</v>
      </c>
      <c r="M15" s="153">
        <f t="shared" si="2"/>
        <v>0</v>
      </c>
      <c r="N15" s="153">
        <f t="shared" si="2"/>
        <v>0</v>
      </c>
      <c r="O15" s="108"/>
      <c r="P15" s="108"/>
      <c r="Q15" s="108"/>
      <c r="R15" s="108"/>
      <c r="S15" s="108"/>
      <c r="T15" s="108"/>
      <c r="U15" s="108"/>
      <c r="V15" s="108"/>
      <c r="W15" s="108"/>
      <c r="X15" s="108"/>
      <c r="Y15" s="108"/>
      <c r="Z15" s="108"/>
      <c r="AA15" s="108"/>
      <c r="AB15" s="108"/>
      <c r="AC15" s="108"/>
      <c r="AD15" s="108"/>
    </row>
    <row r="16" spans="1:30" s="1" customFormat="1" ht="21" customHeight="1">
      <c r="B16" s="109"/>
      <c r="C16" s="108"/>
      <c r="D16" s="109"/>
      <c r="E16" s="108"/>
      <c r="F16" s="198">
        <v>16</v>
      </c>
      <c r="G16" s="247" t="s">
        <v>130</v>
      </c>
      <c r="H16" s="248">
        <f>H11-60</f>
        <v>-60</v>
      </c>
      <c r="I16" s="248">
        <f>I11-60</f>
        <v>-60</v>
      </c>
      <c r="J16" s="250"/>
      <c r="K16" s="250"/>
      <c r="L16" s="248">
        <f>L11-60</f>
        <v>-60</v>
      </c>
      <c r="M16" s="248">
        <f>M11-60</f>
        <v>-60</v>
      </c>
      <c r="N16" s="251"/>
      <c r="O16" s="108"/>
      <c r="P16" s="108"/>
      <c r="Q16" s="108"/>
      <c r="R16" s="108"/>
      <c r="S16" s="108"/>
      <c r="T16" s="108"/>
      <c r="U16" s="108"/>
      <c r="V16" s="108"/>
      <c r="W16" s="108"/>
      <c r="X16" s="108"/>
      <c r="Y16" s="108"/>
      <c r="Z16" s="108"/>
      <c r="AA16" s="108"/>
      <c r="AB16" s="108"/>
      <c r="AC16" s="108"/>
      <c r="AD16" s="108"/>
    </row>
    <row r="17" spans="1:30" s="1" customFormat="1" ht="21" customHeight="1">
      <c r="B17" s="109"/>
      <c r="C17" s="108"/>
      <c r="D17" s="109"/>
      <c r="E17" s="108"/>
      <c r="F17" s="198">
        <v>17</v>
      </c>
      <c r="G17" s="247" t="s">
        <v>131</v>
      </c>
      <c r="H17" s="249">
        <f>(1+$D$6)^(H16+0/12)</f>
        <v>0.20219638380878005</v>
      </c>
      <c r="I17" s="249">
        <f>(1+$D$6)^(I16+0/12)</f>
        <v>0.20219638380878005</v>
      </c>
      <c r="J17" s="250"/>
      <c r="K17" s="250"/>
      <c r="L17" s="249">
        <f>(1+$D$6)^(L16+0/12)</f>
        <v>0.20219638380878005</v>
      </c>
      <c r="M17" s="249">
        <f>(1+$D$6)^(M16+0/12)</f>
        <v>0.20219638380878005</v>
      </c>
      <c r="N17" s="251"/>
      <c r="O17" s="108"/>
      <c r="P17" s="108"/>
      <c r="Q17" s="108"/>
      <c r="R17" s="108"/>
      <c r="S17" s="108"/>
      <c r="T17" s="108"/>
      <c r="U17" s="108"/>
      <c r="V17" s="108"/>
      <c r="W17" s="108"/>
      <c r="X17" s="108"/>
      <c r="Y17" s="108"/>
      <c r="Z17" s="108"/>
      <c r="AA17" s="108"/>
      <c r="AB17" s="108"/>
      <c r="AC17" s="108"/>
      <c r="AD17" s="108"/>
    </row>
    <row r="18" spans="1:30" s="1" customFormat="1" ht="21" customHeight="1">
      <c r="A18" s="182"/>
      <c r="B18" s="2"/>
      <c r="D18" s="2"/>
      <c r="F18" s="198">
        <v>18</v>
      </c>
      <c r="G18" s="53" t="s">
        <v>125</v>
      </c>
      <c r="H18" s="76" t="e">
        <f>(1-(1/(1+$D$6/6))^($H$14*6))/$D$6</f>
        <v>#N/A</v>
      </c>
      <c r="I18" s="77">
        <f>(1-(1/(1+$D$6/6))^(I14*6))/$D$6</f>
        <v>0</v>
      </c>
      <c r="J18" s="77">
        <f>(1-(1/(1+$D$6/6))^(J14*6))/$D$6</f>
        <v>12.311738829180729</v>
      </c>
      <c r="K18" s="77">
        <f>(1-(1/(1+$D$6/6))^(K14*6))/$D$6</f>
        <v>12.311738829180729</v>
      </c>
      <c r="L18" s="77" t="e">
        <f>(1-(1/(1+$D$6/6))^(L14*6))/$D$6</f>
        <v>#N/A</v>
      </c>
      <c r="M18" s="77">
        <f>(1-(1/(1+$D$6/6))^(M14*6))/$D$6</f>
        <v>0</v>
      </c>
      <c r="N18" s="6"/>
    </row>
    <row r="19" spans="1:30" s="1" customFormat="1" ht="21" customHeight="1">
      <c r="A19" s="113"/>
      <c r="B19" s="2"/>
      <c r="D19" s="2"/>
      <c r="F19" s="198">
        <v>19</v>
      </c>
      <c r="G19" s="53" t="s">
        <v>126</v>
      </c>
      <c r="H19" s="76" t="e">
        <f t="shared" ref="H19:M19" si="3">H18*12</f>
        <v>#N/A</v>
      </c>
      <c r="I19" s="76">
        <f t="shared" si="3"/>
        <v>0</v>
      </c>
      <c r="J19" s="76">
        <f t="shared" si="3"/>
        <v>147.74086595016877</v>
      </c>
      <c r="K19" s="76">
        <f t="shared" si="3"/>
        <v>147.74086595016877</v>
      </c>
      <c r="L19" s="76" t="e">
        <f t="shared" si="3"/>
        <v>#N/A</v>
      </c>
      <c r="M19" s="76">
        <f t="shared" si="3"/>
        <v>0</v>
      </c>
      <c r="N19" s="6"/>
    </row>
    <row r="20" spans="1:30" s="1" customFormat="1" ht="21" customHeight="1">
      <c r="B20" s="2"/>
      <c r="D20" s="2"/>
      <c r="F20" s="198">
        <v>20</v>
      </c>
      <c r="G20" s="78" t="s">
        <v>54</v>
      </c>
      <c r="H20" s="204">
        <f>IF(H4=0,0,ROUNDUP(H5*試算ツール!N43/H4,-2))</f>
        <v>0</v>
      </c>
      <c r="I20" s="204"/>
      <c r="J20" s="204" t="str">
        <f>IF(J3=0,ROUNDUP(J5*試算ツール!N48/J4,-2),"割合選択はできません")</f>
        <v>割合選択はできません</v>
      </c>
      <c r="K20" s="204" t="str">
        <f>IF(K3=0,ROUNDUP(K5*試算ツール!N53/K4,-2),"割合選択はできません")</f>
        <v>割合選択はできません</v>
      </c>
      <c r="L20" s="204">
        <f>IF(L4=0,0,ROUNDUP(L5*試算ツール!N58/L4,-2))</f>
        <v>0</v>
      </c>
      <c r="M20" s="204"/>
      <c r="N20" s="204">
        <f>IF(N4=0,0,ROUNDUP(N5*試算ツール!N65/N4,-2))</f>
        <v>0</v>
      </c>
    </row>
    <row r="21" spans="1:30" s="126" customFormat="1" ht="21" customHeight="1">
      <c r="A21" s="1"/>
      <c r="B21" s="2"/>
      <c r="C21" s="1"/>
      <c r="D21" s="2"/>
      <c r="E21" s="1"/>
      <c r="F21" s="198">
        <v>21</v>
      </c>
      <c r="G21" s="53" t="s">
        <v>127</v>
      </c>
      <c r="H21" s="205">
        <f>IF(H4=0,0,IF(試算ツール!N44="",0,ROUNDUP(H5*試算ツール!N44/H4,-2)*H17/H18))</f>
        <v>0</v>
      </c>
      <c r="I21" s="205">
        <f>IF(H4=0,0,IF(試算ツール!N45="",0,ROUNDUP(H5*IF(試算ツール!N45="",0,試算ツール!N45)/H4,-2)*I17/I18))</f>
        <v>0</v>
      </c>
      <c r="J21" s="205" t="str">
        <f>IF(J3=0,ROUNDUP(J6*J8/J4,-2),"割合選択はできません")</f>
        <v>割合選択はできません</v>
      </c>
      <c r="K21" s="205" t="str">
        <f>IF(K3=0,ROUNDUP(K5*試算ツール!N54/K4,-2)/K18,"割合選択はできません")</f>
        <v>割合選択はできません</v>
      </c>
      <c r="L21" s="205">
        <f>IF(L4=0,0,IF(試算ツール!N59="",0,ROUNDUP(L5*試算ツール!N59/L4,-2)*L17/L18))</f>
        <v>0</v>
      </c>
      <c r="M21" s="205">
        <f>IF(L4=0,0,IF(試算ツール!N60="",0,ROUNDUP(L5*試算ツール!N60/L4,-2)*M17/M18))</f>
        <v>0</v>
      </c>
      <c r="N21" s="205">
        <f>N6*N8/100</f>
        <v>0</v>
      </c>
      <c r="O21" s="1"/>
      <c r="P21" s="1"/>
      <c r="Q21" s="1"/>
      <c r="R21" s="1"/>
      <c r="S21" s="1"/>
      <c r="T21" s="1"/>
      <c r="U21" s="1"/>
      <c r="V21" s="1"/>
      <c r="W21" s="1"/>
      <c r="X21" s="1"/>
      <c r="Y21" s="1"/>
      <c r="Z21" s="1"/>
      <c r="AA21" s="1"/>
      <c r="AB21" s="1"/>
      <c r="AC21" s="1"/>
      <c r="AD21" s="1"/>
    </row>
    <row r="22" spans="1:30" s="126" customFormat="1" ht="21" customHeight="1">
      <c r="A22" s="113"/>
      <c r="B22" s="109"/>
      <c r="C22" s="108"/>
      <c r="D22" s="109"/>
      <c r="E22" s="108"/>
      <c r="F22" s="198">
        <v>22</v>
      </c>
      <c r="G22" s="78" t="s">
        <v>128</v>
      </c>
      <c r="H22" s="204">
        <f>ROUNDUP(H21,-2)</f>
        <v>0</v>
      </c>
      <c r="I22" s="204">
        <f>ROUNDUP(I21,-2)</f>
        <v>0</v>
      </c>
      <c r="J22" s="204" t="str">
        <f>IF(J3&gt;0,"割合選択はできません",ROUNDUP(J21,-2))</f>
        <v>割合選択はできません</v>
      </c>
      <c r="K22" s="199" t="str">
        <f>IF(K3&gt;0,"割合選択はできません",ROUNDUP(K21,-2))</f>
        <v>割合選択はできません</v>
      </c>
      <c r="L22" s="204">
        <f>ROUNDUP(L21,-2)</f>
        <v>0</v>
      </c>
      <c r="M22" s="204">
        <f>IF(L4=0,0,ROUNDUP(M21,-2))</f>
        <v>0</v>
      </c>
      <c r="N22" s="204">
        <f>ROUNDUP(N21,-2)</f>
        <v>0</v>
      </c>
      <c r="O22" s="108"/>
      <c r="P22" s="108"/>
      <c r="Q22" s="108"/>
      <c r="R22" s="108"/>
      <c r="S22" s="108"/>
      <c r="T22" s="108"/>
      <c r="U22" s="108"/>
      <c r="V22" s="108"/>
      <c r="W22" s="108"/>
      <c r="X22" s="108"/>
      <c r="Y22" s="108"/>
      <c r="Z22" s="108"/>
      <c r="AA22" s="108"/>
      <c r="AB22" s="108"/>
      <c r="AC22" s="108"/>
      <c r="AD22" s="108"/>
    </row>
    <row r="23" spans="1:30" s="1" customFormat="1" ht="21" customHeight="1">
      <c r="A23" s="182"/>
      <c r="B23" s="109"/>
      <c r="C23" s="108"/>
      <c r="D23" s="109"/>
      <c r="E23" s="108"/>
      <c r="F23" s="198">
        <v>23</v>
      </c>
      <c r="G23" s="53" t="s">
        <v>129</v>
      </c>
      <c r="H23" s="205" t="e">
        <f>ROUNDUP(H5*試算ツール!$N$44/H4,-2)/$H19</f>
        <v>#DIV/0!</v>
      </c>
      <c r="I23" s="205" t="e">
        <f>ROUNDUP(H5*試算ツール!$N$45/H4,-2)/$I19</f>
        <v>#DIV/0!</v>
      </c>
      <c r="J23" s="205" t="e">
        <f>ROUNDUP(J5*試算ツール!N49/J4,-2)/J19</f>
        <v>#DIV/0!</v>
      </c>
      <c r="K23" s="205" t="e">
        <f>ROUNDUP(K5*試算ツール!N49/K4,-2)/K19</f>
        <v>#DIV/0!</v>
      </c>
      <c r="L23" s="205" t="e">
        <f>ROUNDUP(L5*試算ツール!N59/L4,-2)/L19</f>
        <v>#DIV/0!</v>
      </c>
      <c r="M23" s="205" t="e">
        <f>ROUNDUP(L5*試算ツール!N60/L4,-2)/M18</f>
        <v>#DIV/0!</v>
      </c>
      <c r="N23" s="205"/>
      <c r="O23" s="108"/>
      <c r="P23" s="108"/>
      <c r="Q23" s="108"/>
      <c r="R23" s="108"/>
      <c r="S23" s="108"/>
      <c r="T23" s="108"/>
      <c r="U23" s="108"/>
      <c r="V23" s="108"/>
      <c r="W23" s="108"/>
      <c r="X23" s="108"/>
      <c r="Y23" s="108"/>
      <c r="Z23" s="108"/>
      <c r="AA23" s="108"/>
      <c r="AB23" s="108"/>
      <c r="AC23" s="108"/>
      <c r="AD23" s="108"/>
    </row>
    <row r="24" spans="1:30" s="1" customFormat="1" ht="21" customHeight="1">
      <c r="A24" s="182"/>
      <c r="B24" s="2"/>
      <c r="D24" s="2"/>
      <c r="F24" s="198">
        <v>24</v>
      </c>
      <c r="G24" s="53"/>
      <c r="H24" s="206"/>
      <c r="I24" s="206"/>
      <c r="J24" s="206"/>
      <c r="K24" s="79"/>
      <c r="L24" s="206"/>
      <c r="M24" s="206"/>
      <c r="N24" s="206"/>
    </row>
    <row r="25" spans="1:30" s="1" customFormat="1" ht="21" customHeight="1">
      <c r="A25" s="113"/>
      <c r="B25" s="2"/>
      <c r="D25" s="2"/>
      <c r="F25" s="2"/>
      <c r="H25" s="2"/>
      <c r="I25" s="2"/>
      <c r="J25" s="2"/>
      <c r="K25" s="2"/>
    </row>
    <row r="26" spans="1:30" s="1" customFormat="1">
      <c r="A26" s="113"/>
      <c r="B26" s="2"/>
      <c r="D26" s="2"/>
      <c r="F26" s="2"/>
      <c r="G26" s="2"/>
      <c r="H26" s="2"/>
      <c r="I26" s="2"/>
      <c r="Y26" s="3"/>
      <c r="Z26" s="3"/>
      <c r="AA26" s="3"/>
      <c r="AB26" s="3"/>
    </row>
    <row r="27" spans="1:30" s="1" customFormat="1" ht="16.5">
      <c r="B27" s="2"/>
      <c r="D27" s="2"/>
      <c r="F27" s="2"/>
      <c r="G27" s="2"/>
      <c r="H27" s="2"/>
      <c r="I27" s="2"/>
      <c r="J27" s="2"/>
      <c r="K27" s="2"/>
      <c r="L27" s="2"/>
      <c r="M27" s="81"/>
      <c r="N27" s="81"/>
      <c r="O27" s="3"/>
    </row>
    <row r="28" spans="1:30" s="1" customFormat="1" ht="16.5">
      <c r="B28" s="2"/>
      <c r="D28" s="2"/>
      <c r="F28" s="2"/>
      <c r="G28" s="2"/>
      <c r="H28" s="2"/>
      <c r="I28" s="2"/>
      <c r="J28" s="2"/>
      <c r="K28" s="2"/>
      <c r="L28" s="2"/>
      <c r="M28" s="81"/>
      <c r="N28" s="81"/>
      <c r="AC28" s="3"/>
    </row>
    <row r="29" spans="1:30" s="1" customFormat="1" ht="16.5">
      <c r="B29" s="2"/>
      <c r="D29" s="2"/>
      <c r="E29" s="3"/>
      <c r="F29" s="2"/>
      <c r="G29" s="2"/>
      <c r="H29" s="2"/>
      <c r="I29" s="2"/>
      <c r="J29" s="2"/>
      <c r="K29" s="2"/>
      <c r="L29" s="2"/>
      <c r="M29" s="81"/>
      <c r="N29" s="81"/>
    </row>
    <row r="30" spans="1:30" s="1" customFormat="1" ht="16.5">
      <c r="B30" s="2"/>
      <c r="D30" s="2"/>
      <c r="F30" s="2"/>
      <c r="G30" s="2"/>
      <c r="H30" s="2"/>
      <c r="I30" s="2"/>
      <c r="J30" s="2"/>
      <c r="K30" s="2"/>
      <c r="L30" s="2"/>
      <c r="M30" s="81"/>
      <c r="N30" s="81"/>
    </row>
    <row r="31" spans="1:30">
      <c r="B31" s="2"/>
      <c r="J31" s="2"/>
      <c r="K31" s="2"/>
      <c r="L31" s="2"/>
      <c r="M31" s="81"/>
      <c r="N31" s="81"/>
    </row>
    <row r="32" spans="1:30">
      <c r="B32" s="2"/>
      <c r="M32" s="81"/>
      <c r="N32" s="81"/>
    </row>
    <row r="33" spans="1:30">
      <c r="A33" s="159"/>
      <c r="B33" s="200"/>
      <c r="C33" s="3"/>
      <c r="D33" s="200"/>
      <c r="E33" s="3"/>
      <c r="F33" s="200"/>
      <c r="G33" s="200"/>
      <c r="H33" s="200"/>
      <c r="I33" s="200"/>
      <c r="J33" s="3"/>
      <c r="K33" s="3"/>
      <c r="L33" s="3"/>
      <c r="M33" s="201"/>
      <c r="N33" s="201"/>
      <c r="O33" s="3"/>
      <c r="P33" s="3"/>
      <c r="Q33" s="3"/>
      <c r="R33" s="3"/>
      <c r="S33" s="3"/>
      <c r="T33" s="3"/>
      <c r="U33" s="3"/>
      <c r="V33" s="3"/>
      <c r="W33" s="3"/>
      <c r="X33" s="3"/>
      <c r="Y33" s="3"/>
      <c r="Z33" s="3"/>
      <c r="AA33" s="3"/>
      <c r="AB33" s="3"/>
      <c r="AC33" s="3"/>
    </row>
    <row r="34" spans="1:30">
      <c r="B34" s="2"/>
      <c r="M34" s="81"/>
      <c r="N34" s="81"/>
      <c r="AD34" s="3"/>
    </row>
    <row r="36" spans="1:30">
      <c r="B36" s="2"/>
    </row>
    <row r="37" spans="1:30">
      <c r="B37" s="2"/>
    </row>
    <row r="38" spans="1:30">
      <c r="A38" s="162"/>
      <c r="B38" s="202"/>
      <c r="C38" s="203"/>
      <c r="D38" s="202"/>
      <c r="E38" s="203"/>
      <c r="F38" s="202"/>
      <c r="G38" s="202"/>
      <c r="H38" s="202"/>
      <c r="I38" s="202"/>
      <c r="J38" s="203"/>
      <c r="K38" s="203"/>
      <c r="L38" s="203"/>
      <c r="M38" s="203"/>
      <c r="N38" s="203"/>
      <c r="O38" s="203"/>
      <c r="P38" s="203"/>
      <c r="Q38" s="203"/>
      <c r="R38" s="203"/>
      <c r="S38" s="203"/>
      <c r="T38" s="203"/>
      <c r="U38" s="203"/>
      <c r="V38" s="203"/>
      <c r="W38" s="203"/>
      <c r="X38" s="203"/>
      <c r="Y38" s="203"/>
      <c r="Z38" s="203"/>
      <c r="AA38" s="203"/>
      <c r="AB38" s="203"/>
      <c r="AC38" s="203"/>
    </row>
    <row r="39" spans="1:30">
      <c r="B39" s="2"/>
      <c r="J39" s="2"/>
      <c r="K39" s="2"/>
      <c r="L39" s="2"/>
      <c r="M39" s="81"/>
      <c r="N39" s="81"/>
      <c r="AD39" s="203"/>
    </row>
    <row r="40" spans="1:30">
      <c r="A40" s="162"/>
      <c r="B40" s="202"/>
      <c r="C40" s="203"/>
      <c r="D40" s="202"/>
      <c r="E40" s="203"/>
      <c r="F40" s="202"/>
      <c r="G40" s="202"/>
      <c r="H40" s="202"/>
      <c r="I40" s="202"/>
      <c r="J40" s="203"/>
      <c r="K40" s="203"/>
      <c r="L40" s="203"/>
      <c r="M40" s="203"/>
      <c r="N40" s="203"/>
      <c r="O40" s="203"/>
      <c r="P40" s="203"/>
      <c r="Q40" s="203"/>
      <c r="R40" s="203"/>
      <c r="S40" s="203"/>
      <c r="T40" s="203"/>
      <c r="U40" s="203"/>
      <c r="V40" s="203"/>
      <c r="W40" s="203"/>
      <c r="X40" s="203"/>
      <c r="Y40" s="203"/>
      <c r="Z40" s="203"/>
      <c r="AA40" s="203"/>
      <c r="AB40" s="203"/>
      <c r="AC40" s="203"/>
      <c r="AD40" s="203"/>
    </row>
    <row r="41" spans="1:30">
      <c r="A41" s="113"/>
      <c r="B41" s="2"/>
    </row>
    <row r="42" spans="1:30">
      <c r="B42" s="2"/>
    </row>
    <row r="43" spans="1:30">
      <c r="B43" s="2"/>
    </row>
  </sheetData>
  <sheetProtection algorithmName="SHA-512" hashValue="fZjTFVJRb2sDslRcYq87zvLLXEirVNV1TNyBzchW+OQ2VEMMV3j/MbslOPIIXDhxF0wmggdRJOGgOyTw2zskfw==" saltValue="zKPKrQS4tWArCNwDmbzM1g==" spinCount="100000" sheet="1" objects="1" scenarios="1" selectLockedCells="1"/>
  <customSheetViews>
    <customSheetView guid="{6F69170D-6490-4293-9EBA-B0F4E3C45D5B}" hiddenColumns="1" state="hidden" topLeftCell="AC1">
      <selection activeCell="C22" sqref="C22"/>
      <pageMargins left="0" right="0" top="0" bottom="0" header="0" footer="0"/>
      <pageSetup paperSize="9" orientation="portrait" horizontalDpi="300" verticalDpi="300" r:id="rId1"/>
    </customSheetView>
  </customSheetViews>
  <phoneticPr fontId="2"/>
  <pageMargins left="0.7" right="0.7" top="0.75" bottom="0.75" header="0.3" footer="0.3"/>
  <pageSetup paperSize="9" orientation="portrait" horizontalDpi="300" verticalDpi="300" r:id="rId2"/>
  <legacyDrawing r:id="rId3"/>
</worksheet>
</file>

<file path=docMetadata/LabelInfo.xml><?xml version="1.0" encoding="utf-8"?>
<clbl:labelList xmlns:clbl="http://schemas.microsoft.com/office/2020/mipLabelMetadata">
  <clbl:label id="{92592a10-8bc2-45ea-880e-f62ba16d46ed}" enabled="0" method="" siteId="{92592a10-8bc2-45ea-880e-f62ba16d46e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試算ツール</vt:lpstr>
      <vt:lpstr>計算式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fx ENDO TOMOMI</dc:creator>
  <cp:keywords/>
  <dc:description/>
  <cp:lastModifiedBy>Tomomi Endo</cp:lastModifiedBy>
  <cp:revision/>
  <dcterms:created xsi:type="dcterms:W3CDTF">2024-09-30T05:03:29Z</dcterms:created>
  <dcterms:modified xsi:type="dcterms:W3CDTF">2024-11-12T06:24:41Z</dcterms:modified>
  <cp:category/>
  <cp:contentStatus/>
</cp:coreProperties>
</file>